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tabRatio="759" activeTab="5"/>
  </bookViews>
  <sheets>
    <sheet name="Tong Hop" sheetId="1" r:id="rId1"/>
    <sheet name="1.KCN NĐH" sheetId="2" r:id="rId2"/>
    <sheet name="2.KCN QN" sheetId="3" r:id="rId3"/>
    <sheet name="3.KCN TBHX" sheetId="4" r:id="rId4"/>
    <sheet name="4.KKT LB" sheetId="5" r:id="rId5"/>
    <sheet name="5.KKT DNam" sheetId="6" r:id="rId6"/>
    <sheet name="FDI" sheetId="7" r:id="rId7"/>
    <sheet name="Phan cong DA DNam" sheetId="8" state="hidden" r:id="rId8"/>
    <sheet name="QD chu truong 2019" sheetId="9" state="hidden" r:id="rId9"/>
    <sheet name="QD chu truong 2020" sheetId="10" state="hidden" r:id="rId10"/>
    <sheet name="Cac DA trong diem" sheetId="11" state="hidden" r:id="rId11"/>
    <sheet name="DADT theo lĩnh vực" sheetId="12" state="hidden" r:id="rId12"/>
  </sheets>
  <definedNames>
    <definedName name="_xlnm.Print_Area" localSheetId="1">'1.KCN NĐH'!$A$1:$AE$48</definedName>
    <definedName name="_xlnm.Print_Area" localSheetId="2">'2.KCN QN'!$A$1:$AE$41</definedName>
    <definedName name="_xlnm.Print_Area" localSheetId="3">'3.KCN TBHX'!$A$1:$AE$20</definedName>
    <definedName name="_xlnm.Print_Area" localSheetId="4">'4.KKT LB'!$A$1:$AD$85</definedName>
    <definedName name="_xlnm.Print_Area" localSheetId="5">'5.KKT DNam'!$A$1:$AD$65</definedName>
    <definedName name="_xlnm.Print_Area" localSheetId="10">'Cac DA trong diem'!$A$1:$AD$24</definedName>
    <definedName name="_xlnm.Print_Area" localSheetId="11">'DADT theo lĩnh vực'!$A$1:$AD$73</definedName>
    <definedName name="_xlnm.Print_Area" localSheetId="6">'FDI'!$A$1:$AC$27</definedName>
    <definedName name="_xlnm.Print_Area" localSheetId="7">'Phan cong DA DNam'!$A$1:$AB$78</definedName>
    <definedName name="_xlnm.Print_Area" localSheetId="8">'QD chu truong 2019'!$A$1:$AE$30</definedName>
    <definedName name="_xlnm.Print_Area" localSheetId="9">'QD chu truong 2020'!$A$1:$AE$41</definedName>
    <definedName name="_xlnm.Print_Area" localSheetId="0">'Tong Hop'!$A$1:$Q$15</definedName>
    <definedName name="_xlnm.Print_Titles" localSheetId="1">'1.KCN NĐH'!$4:$7</definedName>
    <definedName name="_xlnm.Print_Titles" localSheetId="2">'2.KCN QN'!$4:$7</definedName>
    <definedName name="_xlnm.Print_Titles" localSheetId="4">'4.KKT LB'!$4:$7</definedName>
    <definedName name="_xlnm.Print_Titles" localSheetId="5">'5.KKT DNam'!$4:$8</definedName>
    <definedName name="_xlnm.Print_Titles" localSheetId="10">'Cac DA trong diem'!$5:$9</definedName>
    <definedName name="_xlnm.Print_Titles" localSheetId="11">'DADT theo lĩnh vực'!$4:$8</definedName>
    <definedName name="_xlnm.Print_Titles" localSheetId="7">'Phan cong DA DNam'!$4:$7</definedName>
    <definedName name="_xlnm.Print_Titles" localSheetId="9">'QD chu truong 2020'!$4:$7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C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QĐ 385/QĐ-UBND ngày 26/02/2016</t>
        </r>
      </text>
    </comment>
  </commentList>
</comments>
</file>

<file path=xl/comments10.xml><?xml version="1.0" encoding="utf-8"?>
<comments xmlns="http://schemas.openxmlformats.org/spreadsheetml/2006/main">
  <authors>
    <author>Thanh An</author>
  </authors>
  <commentList>
    <comment ref="G23" authorId="0">
      <text>
        <r>
          <rPr>
            <b/>
            <sz val="10"/>
            <rFont val="Tahoma"/>
            <family val="2"/>
          </rPr>
          <t>QĐ 1318/QĐ-UB ngày 07/7/2003</t>
        </r>
      </text>
    </comment>
  </commentList>
</comments>
</file>

<file path=xl/comments11.xml><?xml version="1.0" encoding="utf-8"?>
<comments xmlns="http://schemas.openxmlformats.org/spreadsheetml/2006/main">
  <authors>
    <author>Asus</author>
  </authors>
  <commentList>
    <comment ref="F1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QĐ 3659/QĐ-UBND ngày 27/12/2019 cho thuê 40.285m2</t>
        </r>
      </text>
    </comment>
    <comment ref="F1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QĐ 131/QĐ-UBND ngày 15/01/2020</t>
        </r>
      </text>
    </comment>
    <comment ref="F1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QĐ 1324/QĐ-UBND ngày 03/6/2019 cho thuê 30.180m2</t>
        </r>
      </text>
    </comment>
  </commentList>
</comments>
</file>

<file path=xl/comments12.xml><?xml version="1.0" encoding="utf-8"?>
<comments xmlns="http://schemas.openxmlformats.org/spreadsheetml/2006/main">
  <authors>
    <author>Asus</author>
    <author>Tuan</author>
    <author>Tuấn Nguyễn Văn</author>
  </authors>
  <commentList>
    <comment ref="G1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Tỷ giá VietcomBank ngày 02/01/2020: 23.080 VND/USD</t>
        </r>
      </text>
    </comment>
    <comment ref="F50" authorId="1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GCN QSD đất số AC 736623 UBND huyện Triệu Phong cấp ngày 05/12/2005</t>
        </r>
      </text>
    </comment>
    <comment ref="F51" authorId="2">
      <text>
        <r>
          <rPr>
            <b/>
            <sz val="9"/>
            <rFont val="Tahoma"/>
            <family val="2"/>
          </rPr>
          <t>Tuấn Nguyễn Văn:</t>
        </r>
        <r>
          <rPr>
            <sz val="9"/>
            <rFont val="Tahoma"/>
            <family val="2"/>
          </rPr>
          <t xml:space="preserve">
QĐ 306_UBND ngày 08/02/2018 cho thuê 574.288m2
QĐ 842_UBND ngày 02/4/2018 chuyển hình thức sang thuê đất 79.978m2</t>
        </r>
      </text>
    </comment>
    <comment ref="F5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QĐ 132/QĐ-UBND ngày 15/01/2020</t>
        </r>
      </text>
    </comment>
  </commentList>
</comments>
</file>

<file path=xl/comments2.xml><?xml version="1.0" encoding="utf-8"?>
<comments xmlns="http://schemas.openxmlformats.org/spreadsheetml/2006/main">
  <authors>
    <author>Tuan</author>
    <author>Admin</author>
    <author>TUAN</author>
    <author>Phu Quy</author>
  </authors>
  <commentList>
    <comment ref="G9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Ghi theo GCNĐT
- Lan dau: 67.485;
- Dieu chinh bo sung them: 13.200 từ tổng diện tích 47.400 theo QĐ 2321</t>
        </r>
      </text>
    </comment>
    <comment ref="G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G CNĐT: 10.414;
QSĐ: 9.577</t>
        </r>
      </text>
    </comment>
    <comment ref="G1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CNĐT: 47.257
QSDĐ: 47.062</t>
        </r>
      </text>
    </comment>
    <comment ref="G1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Trung voi QSDĐ</t>
        </r>
      </text>
    </comment>
    <comment ref="G3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Trùng với 
QSDĐ</t>
        </r>
      </text>
    </comment>
    <comment ref="G13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Trung voi QSDĐ</t>
        </r>
      </text>
    </comment>
    <comment ref="G1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Trung voi QSDĐ</t>
        </r>
      </text>
    </comment>
    <comment ref="G1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CNĐT: 22.898
QSD Đ: 23.836
</t>
        </r>
      </text>
    </comment>
    <comment ref="G1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Trung voi CNĐT
Cp6ng thêm đất của DA GKN</t>
        </r>
      </text>
    </comment>
    <comment ref="G1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CNĐT: 20.169
QSD Đ: 20.160</t>
        </r>
      </text>
    </comment>
    <comment ref="G1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Trung voi CNĐT</t>
        </r>
      </text>
    </comment>
    <comment ref="G3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CNĐT: 5.000
QSD Đ: 4.749</t>
        </r>
      </text>
    </comment>
    <comment ref="G2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Trung voi CNĐT</t>
        </r>
      </text>
    </comment>
    <comment ref="G2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Trung voi CNĐT</t>
        </r>
      </text>
    </comment>
    <comment ref="G2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CNĐT: 12.972;
QSD Đ: 13.390</t>
        </r>
      </text>
    </comment>
    <comment ref="G3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CNĐT: 12.120
QSD Đ: 12.136
</t>
        </r>
      </text>
    </comment>
    <comment ref="G24" authorId="1">
      <text>
        <r>
          <rPr>
            <sz val="9"/>
            <rFont val="Tahoma"/>
            <family val="2"/>
          </rPr>
          <t>QĐ 3467/QĐ-UBND ngày 15/12/2017</t>
        </r>
      </text>
    </comment>
    <comment ref="G2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Trung voi CNĐT</t>
        </r>
      </text>
    </comment>
    <comment ref="G2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Trung voi CNĐT</t>
        </r>
      </text>
    </comment>
    <comment ref="G2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Trung voi CNĐT</t>
        </r>
      </text>
    </comment>
    <comment ref="G3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CNĐT: 13.000
QSD Đ: 11.500
</t>
        </r>
      </text>
    </comment>
    <comment ref="G3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CNĐT: 8.400
QSD Đ: 8.386
</t>
        </r>
      </text>
    </comment>
    <comment ref="G2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CNĐT: 13.012
QSD Đ: 13.107</t>
        </r>
      </text>
    </comment>
    <comment ref="G2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Trung voi CNĐT</t>
        </r>
      </text>
    </comment>
    <comment ref="G3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QĐ 923/QĐ-UBND ngày 25/4/2019 của UBND tỉnh cho Cty VNT thuê 2.500m2</t>
        </r>
      </text>
    </comment>
    <comment ref="G23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QĐ 2237/QĐ-UBND của UBND tỉnh ngày 15/10/2015</t>
        </r>
      </text>
    </comment>
    <comment ref="G42" authorId="2">
      <text>
        <r>
          <rPr>
            <sz val="9"/>
            <rFont val="Tahoma"/>
            <family val="2"/>
          </rPr>
          <t>Quyết định số 2390/QĐ-UBND ngày 24/8/2020</t>
        </r>
      </text>
    </comment>
    <comment ref="G40" authorId="2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Quyết đinh 3549/QĐ-UBND ngày 11/12/2020</t>
        </r>
      </text>
    </comment>
    <comment ref="G39" authorId="2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Quyết định số 40/QĐ-UBND ngày 08/01/2020</t>
        </r>
      </text>
    </comment>
    <comment ref="G19" authorId="2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Quyết định số 3551/QĐ-UBND ngày 11/12/2020</t>
        </r>
      </text>
    </comment>
    <comment ref="G45" authorId="3">
      <text>
        <r>
          <rPr>
            <b/>
            <sz val="9"/>
            <rFont val="Tahoma"/>
            <family val="2"/>
          </rPr>
          <t>Phu Quy:</t>
        </r>
        <r>
          <rPr>
            <sz val="9"/>
            <rFont val="Tahoma"/>
            <family val="2"/>
          </rPr>
          <t xml:space="preserve">
Quyết đĩnh số 1649/QĐ-UBND ngày 02/7/2021</t>
        </r>
      </text>
    </comment>
    <comment ref="G43" authorId="3">
      <text>
        <r>
          <rPr>
            <b/>
            <sz val="9"/>
            <rFont val="Tahoma"/>
            <family val="2"/>
          </rPr>
          <t>Phu Quy:</t>
        </r>
        <r>
          <rPr>
            <sz val="9"/>
            <rFont val="Tahoma"/>
            <family val="2"/>
          </rPr>
          <t xml:space="preserve">
Quyết định số 891/QĐ-UBND ngày 29/3/2022 diện tích 18.942m2</t>
        </r>
      </text>
    </comment>
    <comment ref="G32" authorId="3">
      <text>
        <r>
          <rPr>
            <b/>
            <sz val="9"/>
            <rFont val="Tahoma"/>
            <family val="2"/>
          </rPr>
          <t>Phu Quy:</t>
        </r>
        <r>
          <rPr>
            <sz val="9"/>
            <rFont val="Tahoma"/>
            <family val="2"/>
          </rPr>
          <t xml:space="preserve">
Quyết định 3191/QĐ-UBND ngày 09/11/2020</t>
        </r>
      </text>
    </comment>
  </commentList>
</comments>
</file>

<file path=xl/comments3.xml><?xml version="1.0" encoding="utf-8"?>
<comments xmlns="http://schemas.openxmlformats.org/spreadsheetml/2006/main">
  <authors>
    <author>Tuan</author>
    <author>Admin</author>
    <author>TUAN</author>
    <author>Phu Quy</author>
  </authors>
  <commentList>
    <comment ref="V9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Số CNĐT mới: 30221 000459</t>
        </r>
      </text>
    </comment>
    <comment ref="G19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1052/QĐ-UBND ngày 22/5/2017</t>
        </r>
      </text>
    </comment>
    <comment ref="G9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cho thue dat so 2116/QĐ-UBND ngày 08/10/2007
QĐ thu hồi bớt số 1086/QĐ-UBND ngày 20/5/2016</t>
        </r>
      </text>
    </comment>
    <comment ref="G15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QD 2138/QĐ-UBND ngày 11/11/2013
và QĐ 739/QĐ-UBND ngày 20/4/2015</t>
        </r>
      </text>
    </comment>
    <comment ref="G16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517/QĐ-UBND ngày 04/4/2013</t>
        </r>
      </text>
    </comment>
    <comment ref="G17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2563/QĐ-UBND ngày 21/11/2014</t>
        </r>
      </text>
    </comment>
    <comment ref="G18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438/QĐ-UBND ngày 07/3/2016</t>
        </r>
      </text>
    </comment>
    <comment ref="G27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2213/QĐ-UBND ngày 14/10/2015
</t>
        </r>
      </text>
    </comment>
    <comment ref="H9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ĐC lần thứ 3, ngày 25/7/2013</t>
        </r>
      </text>
    </comment>
    <comment ref="P9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ĐC lần 4, ngày 25/4/2014</t>
        </r>
      </text>
    </comment>
    <comment ref="G26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2618/QĐ-UBND ngày 15/12/2009</t>
        </r>
      </text>
    </comment>
    <comment ref="G11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1913/QĐ-UBND ngày 20/9/2011</t>
        </r>
      </text>
    </comment>
    <comment ref="G12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2603/QĐ-UBND ngày 05/12/2011
QĐ 3033/QĐ-UBND gày 06/11/2017 thu hoi 10.124m2</t>
        </r>
      </text>
    </comment>
    <comment ref="G13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1506/QĐ-UBND ngày 27/7/2011
Điều chinh GCNĐKĐT</t>
        </r>
      </text>
    </comment>
    <comment ref="G14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số 316/QĐ-UBND ngày 12/02/2015</t>
        </r>
      </text>
    </comment>
    <comment ref="G25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3197/QĐ-UBND ngày 30/11/2017
</t>
        </r>
      </text>
    </comment>
    <comment ref="G20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3143/QĐ-UBND ngày 14/12/2017</t>
        </r>
      </text>
    </comment>
    <comment ref="G10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1653/QĐ-UBND ngày 19/8/2009
Giảm diện tích cho Quảng Phú</t>
        </r>
      </text>
    </comment>
    <comment ref="G23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3156/QĐ-UBND ngày 28/12/2018</t>
        </r>
      </text>
    </comment>
    <comment ref="G29" authorId="2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Quyết định 2673/QĐ-UBND ngày 18/9/2020 cho thuê đợt 1 25ha</t>
        </r>
      </text>
    </comment>
    <comment ref="G32" authorId="3">
      <text>
        <r>
          <rPr>
            <b/>
            <sz val="9"/>
            <rFont val="Tahoma"/>
            <family val="2"/>
          </rPr>
          <t>Phu Quy:</t>
        </r>
        <r>
          <rPr>
            <sz val="9"/>
            <rFont val="Tahoma"/>
            <family val="2"/>
          </rPr>
          <t xml:space="preserve">
Quyết đinh số 533/QĐ-UBND ngày 16/02/2022</t>
        </r>
      </text>
    </comment>
    <comment ref="G21" authorId="3">
      <text>
        <r>
          <rPr>
            <b/>
            <sz val="9"/>
            <rFont val="Tahoma"/>
            <family val="2"/>
          </rPr>
          <t>Phu Quy:</t>
        </r>
        <r>
          <rPr>
            <sz val="9"/>
            <rFont val="Tahoma"/>
            <family val="2"/>
          </rPr>
          <t xml:space="preserve">
Quyết định 1678/QĐ-UBND ngày 25/7/2018
</t>
        </r>
      </text>
    </comment>
  </commentList>
</comments>
</file>

<file path=xl/comments4.xml><?xml version="1.0" encoding="utf-8"?>
<comments xmlns="http://schemas.openxmlformats.org/spreadsheetml/2006/main">
  <authors>
    <author>Phu Quy</author>
  </authors>
  <commentList>
    <comment ref="G11" authorId="0">
      <text>
        <r>
          <rPr>
            <b/>
            <sz val="9"/>
            <rFont val="Tahoma"/>
            <family val="2"/>
          </rPr>
          <t>Phu Quy:</t>
        </r>
        <r>
          <rPr>
            <sz val="9"/>
            <rFont val="Tahoma"/>
            <family val="2"/>
          </rPr>
          <t xml:space="preserve">
Quyết định số 2089/QĐ-UBND ngày 09/8/2019 cho thuê 15.962m2</t>
        </r>
      </text>
    </comment>
  </commentList>
</comments>
</file>

<file path=xl/comments5.xml><?xml version="1.0" encoding="utf-8"?>
<comments xmlns="http://schemas.openxmlformats.org/spreadsheetml/2006/main">
  <authors>
    <author>Tuan</author>
    <author>Thanh An</author>
    <author>Phu Quy</author>
  </authors>
  <commentList>
    <comment ref="H14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Tỷ giá ngày 16/5/2017 là 22.372 VND/USD
</t>
        </r>
      </text>
    </comment>
    <comment ref="H66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Tỷ giá ngày 16/5/2017 là 22.372 VND/USD</t>
        </r>
      </text>
    </comment>
    <comment ref="H80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473/QĐ-UB ngày 14/3/2002</t>
        </r>
      </text>
    </comment>
    <comment ref="N66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(theo BC ngày 04/9/2014)</t>
        </r>
      </text>
    </comment>
    <comment ref="O66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(Theo GPXD 07/2007 ngày 22/5/2007)</t>
        </r>
      </text>
    </comment>
    <comment ref="G9" authorId="1">
      <text>
        <r>
          <rPr>
            <sz val="10"/>
            <rFont val="Tahoma"/>
            <family val="2"/>
          </rPr>
          <t>QĐ 2762/QĐ-UB ngày 02/11/2001 (Gđ 1: 20.800m2); 212/QĐ-KKT ngày 16/10/2015 (Gđ 2: 10.876 m2)</t>
        </r>
      </text>
    </comment>
    <comment ref="G10" authorId="1">
      <text>
        <r>
          <rPr>
            <sz val="10"/>
            <rFont val="Tahoma"/>
            <family val="2"/>
          </rPr>
          <t>QĐ 2792/QĐ-UBND ngày 21/12/2011</t>
        </r>
      </text>
    </comment>
    <comment ref="G11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1234/QĐ-UBND ngày 08/8/2000</t>
        </r>
      </text>
    </comment>
    <comment ref="G80" authorId="1">
      <text>
        <r>
          <rPr>
            <b/>
            <sz val="10"/>
            <rFont val="Tahoma"/>
            <family val="2"/>
          </rPr>
          <t>QĐ 473/QĐ-UB ngày 14/03/2002</t>
        </r>
      </text>
    </comment>
    <comment ref="G13" authorId="1">
      <text>
        <r>
          <rPr>
            <b/>
            <sz val="10"/>
            <rFont val="Tahoma"/>
            <family val="2"/>
          </rPr>
          <t>QĐ 2692/QĐ-UB ngày 22/10/2001</t>
        </r>
      </text>
    </comment>
    <comment ref="G14" authorId="1">
      <text>
        <r>
          <rPr>
            <b/>
            <sz val="10"/>
            <rFont val="Tahoma"/>
            <family val="2"/>
          </rPr>
          <t>QĐ 1318/QĐ-UB ngày 07/7/2003</t>
        </r>
      </text>
    </comment>
    <comment ref="G16" authorId="1">
      <text>
        <r>
          <rPr>
            <b/>
            <sz val="10"/>
            <rFont val="Tahoma"/>
            <family val="2"/>
          </rPr>
          <t>QĐ 903/QĐ-UB ngày 16/5/2005</t>
        </r>
      </text>
    </comment>
    <comment ref="G17" authorId="1">
      <text>
        <r>
          <rPr>
            <b/>
            <sz val="10"/>
            <rFont val="Tahoma"/>
            <family val="2"/>
          </rPr>
          <t>QĐ 2979/QĐ-UB ngày 01/12/2005</t>
        </r>
      </text>
    </comment>
    <comment ref="G18" authorId="1">
      <text>
        <r>
          <rPr>
            <b/>
            <sz val="10"/>
            <rFont val="Tahoma"/>
            <family val="2"/>
          </rPr>
          <t>QĐ 57/QĐ-KKT ngày 13/5/2014</t>
        </r>
      </text>
    </comment>
    <comment ref="G19" authorId="1">
      <text>
        <r>
          <rPr>
            <b/>
            <sz val="10"/>
            <rFont val="Tahoma"/>
            <family val="2"/>
          </rPr>
          <t>QĐ 1391/QĐ-UBND ngày 27/7/2006</t>
        </r>
      </text>
    </comment>
    <comment ref="G66" authorId="1">
      <text>
        <r>
          <rPr>
            <b/>
            <sz val="10"/>
            <rFont val="Tahoma"/>
            <family val="2"/>
          </rPr>
          <t>QĐ 154/QĐ-BQL ngày 19/4/2007</t>
        </r>
      </text>
    </comment>
    <comment ref="G20" authorId="1">
      <text>
        <r>
          <rPr>
            <b/>
            <sz val="10"/>
            <rFont val="Tahoma"/>
            <family val="2"/>
          </rPr>
          <t>QĐ 832/QĐ-UBND ngày 11/5/2009</t>
        </r>
      </text>
    </comment>
    <comment ref="G21" authorId="1">
      <text>
        <r>
          <rPr>
            <b/>
            <sz val="10"/>
            <rFont val="Tahoma"/>
            <family val="2"/>
          </rPr>
          <t>QĐ 248/QĐ-BQL ngày 29/6/2006</t>
        </r>
      </text>
    </comment>
    <comment ref="G23" authorId="1">
      <text>
        <r>
          <rPr>
            <b/>
            <sz val="10"/>
            <rFont val="Tahoma"/>
            <family val="2"/>
          </rPr>
          <t>QĐ 87/QĐ-BQL ngày 19/3/2007 giao cho Cty TNHH Kim Sơn (sau này Cty TNHH MTV AQVN nhận chuyển nhượng)</t>
        </r>
      </text>
    </comment>
    <comment ref="G79" authorId="1">
      <text>
        <r>
          <rPr>
            <b/>
            <sz val="10"/>
            <rFont val="Tahoma"/>
            <family val="2"/>
          </rPr>
          <t>QĐ 381/QĐ-BQL ngày 12/10/2009</t>
        </r>
      </text>
    </comment>
    <comment ref="G24" authorId="1">
      <text>
        <r>
          <rPr>
            <b/>
            <sz val="10"/>
            <rFont val="Tahoma"/>
            <family val="2"/>
          </rPr>
          <t>QĐ 253/QĐ-BQL ngày 21/6/2007</t>
        </r>
      </text>
    </comment>
    <comment ref="G25" authorId="1">
      <text>
        <r>
          <rPr>
            <b/>
            <sz val="10"/>
            <rFont val="Tahoma"/>
            <family val="2"/>
          </rPr>
          <t>QĐ 348/QĐ-BQL ngày 21/8/2007</t>
        </r>
      </text>
    </comment>
    <comment ref="G27" authorId="1">
      <text>
        <r>
          <rPr>
            <b/>
            <sz val="10"/>
            <rFont val="Tahoma"/>
            <family val="2"/>
          </rPr>
          <t>QĐ 101/QĐ-KKT ngày 28/7/2011</t>
        </r>
      </text>
    </comment>
    <comment ref="G28" authorId="1">
      <text>
        <r>
          <rPr>
            <b/>
            <sz val="10"/>
            <rFont val="Tahoma"/>
            <family val="2"/>
          </rPr>
          <t>QĐ 46/QĐ-BQL ngày 24/01/2008</t>
        </r>
      </text>
    </comment>
    <comment ref="G29" authorId="1">
      <text>
        <r>
          <rPr>
            <b/>
            <sz val="10"/>
            <rFont val="Tahoma"/>
            <family val="2"/>
          </rPr>
          <t>QĐ 278/QĐ-BQL ngày 04/8/2009</t>
        </r>
      </text>
    </comment>
    <comment ref="G30" authorId="1">
      <text>
        <r>
          <rPr>
            <b/>
            <sz val="10"/>
            <rFont val="Tahoma"/>
            <family val="2"/>
          </rPr>
          <t>QĐ 31/QĐ-BQL ngày 19/02/2009</t>
        </r>
      </text>
    </comment>
    <comment ref="G31" authorId="1">
      <text>
        <r>
          <rPr>
            <b/>
            <sz val="10"/>
            <rFont val="Tahoma"/>
            <family val="2"/>
          </rPr>
          <t>QĐ 12/QĐ-BQL ngày 15/01/2009</t>
        </r>
      </text>
    </comment>
    <comment ref="G32" authorId="1">
      <text>
        <r>
          <rPr>
            <b/>
            <sz val="10"/>
            <rFont val="Tahoma"/>
            <family val="2"/>
          </rPr>
          <t>QĐ 48/QĐ-BQL ngày 10/3/2009</t>
        </r>
      </text>
    </comment>
    <comment ref="G34" authorId="1">
      <text>
        <r>
          <rPr>
            <b/>
            <sz val="10"/>
            <rFont val="Tahoma"/>
            <family val="2"/>
          </rPr>
          <t>QĐ 2700/QĐ-UB ngày 23/10/2001</t>
        </r>
      </text>
    </comment>
    <comment ref="G35" authorId="1">
      <text>
        <r>
          <rPr>
            <b/>
            <sz val="10"/>
            <rFont val="Tahoma"/>
            <family val="2"/>
          </rPr>
          <t>QĐ 211/QĐ-BQL ngày 12/7/2010</t>
        </r>
      </text>
    </comment>
    <comment ref="G36" authorId="1">
      <text>
        <r>
          <rPr>
            <b/>
            <sz val="10"/>
            <rFont val="Tahoma"/>
            <family val="2"/>
          </rPr>
          <t>QĐ 49/QĐ-BQL ngày 08/10/2010</t>
        </r>
      </text>
    </comment>
    <comment ref="G37" authorId="1">
      <text>
        <r>
          <rPr>
            <b/>
            <sz val="10"/>
            <rFont val="Tahoma"/>
            <family val="2"/>
          </rPr>
          <t>QĐ 384/QĐ-BQL ngày 12/10/2009</t>
        </r>
      </text>
    </comment>
    <comment ref="G38" authorId="1">
      <text>
        <r>
          <rPr>
            <b/>
            <sz val="10"/>
            <rFont val="Tahoma"/>
            <family val="2"/>
          </rPr>
          <t>QĐ 03/QD-KKT ngày 12/01/2016</t>
        </r>
      </text>
    </comment>
    <comment ref="G39" authorId="1">
      <text>
        <r>
          <rPr>
            <b/>
            <sz val="10"/>
            <rFont val="Tahoma"/>
            <family val="2"/>
          </rPr>
          <t>QĐ 69/QĐ-KKT ngày 17/5/2013</t>
        </r>
      </text>
    </comment>
    <comment ref="G40" authorId="1">
      <text>
        <r>
          <rPr>
            <b/>
            <sz val="10"/>
            <rFont val="Tahoma"/>
            <family val="2"/>
          </rPr>
          <t>QĐ 21/QĐ-KKT ngày 04/3/2013</t>
        </r>
      </text>
    </comment>
    <comment ref="G77" authorId="1">
      <text>
        <r>
          <rPr>
            <b/>
            <sz val="10"/>
            <rFont val="Tahoma"/>
            <family val="2"/>
          </rPr>
          <t>QĐ 50/QĐ-KKT ngày 25/4/2013</t>
        </r>
      </text>
    </comment>
    <comment ref="G78" authorId="1">
      <text>
        <r>
          <rPr>
            <b/>
            <sz val="10"/>
            <rFont val="Tahoma"/>
            <family val="2"/>
          </rPr>
          <t>QĐ 73/QĐ-KKT ngày 22/5/2013</t>
        </r>
      </text>
    </comment>
    <comment ref="G41" authorId="1">
      <text>
        <r>
          <rPr>
            <b/>
            <sz val="10"/>
            <rFont val="Tahoma"/>
            <family val="2"/>
          </rPr>
          <t>QĐ 173/QĐ-KKT ngày 27/8/2013</t>
        </r>
      </text>
    </comment>
    <comment ref="G42" authorId="1">
      <text>
        <r>
          <rPr>
            <b/>
            <sz val="10"/>
            <rFont val="Tahoma"/>
            <family val="2"/>
          </rPr>
          <t>QĐ 174/QĐ-KKT ngày 27/8/2013</t>
        </r>
      </text>
    </comment>
    <comment ref="G43" authorId="1">
      <text>
        <r>
          <rPr>
            <b/>
            <sz val="10"/>
            <rFont val="Tahoma"/>
            <family val="2"/>
          </rPr>
          <t>QĐ 176/QD-KKT ngày 27/8/2013</t>
        </r>
      </text>
    </comment>
    <comment ref="G44" authorId="1">
      <text>
        <r>
          <rPr>
            <b/>
            <sz val="10"/>
            <rFont val="Tahoma"/>
            <family val="2"/>
          </rPr>
          <t>QĐ 175/QĐ-KKT ngày 27/8/2013</t>
        </r>
      </text>
    </comment>
    <comment ref="G45" authorId="1">
      <text>
        <r>
          <rPr>
            <b/>
            <sz val="10"/>
            <rFont val="Tahoma"/>
            <family val="2"/>
          </rPr>
          <t>QĐ 232/QĐ-KKT ngày 10/12/2013</t>
        </r>
      </text>
    </comment>
    <comment ref="G47" authorId="1">
      <text>
        <r>
          <rPr>
            <b/>
            <sz val="10"/>
            <rFont val="Tahoma"/>
            <family val="2"/>
          </rPr>
          <t>QĐ 55/QĐ-KKT ngày 13/5/2014</t>
        </r>
      </text>
    </comment>
    <comment ref="G48" authorId="1">
      <text>
        <r>
          <rPr>
            <b/>
            <sz val="10"/>
            <rFont val="Tahoma"/>
            <family val="2"/>
          </rPr>
          <t>QĐ 02/QĐ-KKT ngày 09/01/2014</t>
        </r>
      </text>
    </comment>
    <comment ref="G49" authorId="1">
      <text>
        <r>
          <rPr>
            <b/>
            <sz val="10"/>
            <rFont val="Tahoma"/>
            <family val="2"/>
          </rPr>
          <t>QĐ 03/QĐ-KKT ngày 15/01/2014</t>
        </r>
      </text>
    </comment>
    <comment ref="G51" authorId="1">
      <text>
        <r>
          <rPr>
            <b/>
            <sz val="10"/>
            <rFont val="Tahoma"/>
            <family val="2"/>
          </rPr>
          <t>QĐ 222/QĐ-KKT ngày 11/11/2014</t>
        </r>
      </text>
    </comment>
    <comment ref="G53" authorId="1">
      <text>
        <r>
          <rPr>
            <b/>
            <sz val="10"/>
            <rFont val="Tahoma"/>
            <family val="2"/>
          </rPr>
          <t>QĐ 94/QĐ-KKT ngày 24/6/2014</t>
        </r>
      </text>
    </comment>
    <comment ref="G54" authorId="1">
      <text>
        <r>
          <rPr>
            <b/>
            <sz val="10"/>
            <rFont val="Tahoma"/>
            <family val="2"/>
          </rPr>
          <t>QĐ 29/QĐ-KKT ngày 17/3/2016</t>
        </r>
      </text>
    </comment>
    <comment ref="G67" authorId="1">
      <text>
        <r>
          <rPr>
            <b/>
            <sz val="10"/>
            <rFont val="Tahoma"/>
            <family val="2"/>
          </rPr>
          <t>QĐ 45/QĐ-KKT ngày 15/4/2013</t>
        </r>
      </text>
    </comment>
    <comment ref="G68" authorId="1">
      <text>
        <r>
          <rPr>
            <b/>
            <sz val="10"/>
            <rFont val="Tahoma"/>
            <family val="2"/>
          </rPr>
          <t>QĐ 61/QĐ-KKT ngày 06/5/2013</t>
        </r>
      </text>
    </comment>
    <comment ref="G46" authorId="1">
      <text>
        <r>
          <rPr>
            <b/>
            <sz val="10"/>
            <rFont val="Tahoma"/>
            <family val="2"/>
          </rPr>
          <t>QĐ 139/QĐ-KKT ngày 24/7/2014</t>
        </r>
      </text>
    </comment>
    <comment ref="G50" authorId="1">
      <text>
        <r>
          <rPr>
            <b/>
            <sz val="10"/>
            <rFont val="Tahoma"/>
            <family val="2"/>
          </rPr>
          <t>QĐ 89/QĐ-KKT ngày 19/6/2014</t>
        </r>
      </text>
    </comment>
    <comment ref="G52" authorId="1">
      <text>
        <r>
          <rPr>
            <b/>
            <sz val="10"/>
            <rFont val="Tahoma"/>
            <family val="2"/>
          </rPr>
          <t>QĐ 93/QĐ-KKT ngày 23/6/2014</t>
        </r>
      </text>
    </comment>
    <comment ref="G57" authorId="1">
      <text>
        <r>
          <rPr>
            <sz val="10"/>
            <rFont val="Tahoma"/>
            <family val="2"/>
          </rPr>
          <t>QĐ 144/QĐ-KKT ngày 01/6/2017
QĐ chuyển mục dích sử dụng đất số 2596/QĐ-UBND ngày 26/9/2019 của UBND tỉnh</t>
        </r>
      </text>
    </comment>
    <comment ref="G59" authorId="2">
      <text>
        <r>
          <rPr>
            <b/>
            <sz val="9"/>
            <rFont val="Tahoma"/>
            <family val="2"/>
          </rPr>
          <t>Phu Quy:</t>
        </r>
        <r>
          <rPr>
            <sz val="9"/>
            <rFont val="Tahoma"/>
            <family val="2"/>
          </rPr>
          <t xml:space="preserve">
Quyết định số 2091/QĐ-UBND ngày 09/8/2018 cho thuê 7.360m2</t>
        </r>
      </text>
    </comment>
    <comment ref="G69" authorId="2">
      <text>
        <r>
          <rPr>
            <b/>
            <sz val="9"/>
            <rFont val="Tahoma"/>
            <family val="2"/>
          </rPr>
          <t>Phu Quy:</t>
        </r>
        <r>
          <rPr>
            <sz val="9"/>
            <rFont val="Tahoma"/>
            <family val="2"/>
          </rPr>
          <t xml:space="preserve">
Quyết định số 82/QĐ-KKT ngày 26/6/2019</t>
        </r>
      </text>
    </comment>
    <comment ref="G70" authorId="2">
      <text>
        <r>
          <rPr>
            <b/>
            <sz val="9"/>
            <rFont val="Tahoma"/>
            <family val="2"/>
          </rPr>
          <t>Phu Quy:</t>
        </r>
        <r>
          <rPr>
            <sz val="9"/>
            <rFont val="Tahoma"/>
            <family val="2"/>
          </rPr>
          <t xml:space="preserve">
Quyết định số 145/QĐ-KKT ngày 27/11/2020</t>
        </r>
      </text>
    </comment>
  </commentList>
</comments>
</file>

<file path=xl/comments6.xml><?xml version="1.0" encoding="utf-8"?>
<comments xmlns="http://schemas.openxmlformats.org/spreadsheetml/2006/main">
  <authors>
    <author>Tuan</author>
    <author>Tuấn Nguyễn Văn</author>
    <author>Admin</author>
    <author>Asus</author>
    <author>TUAN</author>
  </authors>
  <commentList>
    <comment ref="G19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GCN QSD đất số AC 736623 UBND huyện Triệu Phong cấp ngày 05/12/2005</t>
        </r>
      </text>
    </comment>
    <comment ref="G16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523/QĐ-UBND ngày 26/3/2014: 7.410m2;
QĐ 1646/QĐ-UBND ngày 12/8/2014: 1.802m2;
QĐ 1990/QĐ-UBND ngày 18/9/2015: 2.557m2;
QĐ 2241/QĐ-UBND ngày 15/10/2015: 3.780m2</t>
        </r>
      </text>
    </comment>
    <comment ref="G14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2574/QĐ-UBND ngày 01/12/2011
QĐ 1845/QĐ-UBND ngày 09/10/2012: 47.579m2</t>
        </r>
      </text>
    </comment>
    <comment ref="G12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359/QĐ-UBND ngày 26/02/2008</t>
        </r>
      </text>
    </comment>
    <comment ref="G21" authorId="1">
      <text>
        <r>
          <rPr>
            <b/>
            <sz val="9"/>
            <rFont val="Tahoma"/>
            <family val="2"/>
          </rPr>
          <t>Tuấn Nguyễn Văn:</t>
        </r>
        <r>
          <rPr>
            <sz val="9"/>
            <rFont val="Tahoma"/>
            <family val="2"/>
          </rPr>
          <t xml:space="preserve">
QĐ 306_UBND ngày 08/02/2018 cho thuê 574.288m2
QĐ 842_UBND ngày 02/4/2018 chuyển hình thức sang thuê đất 79.978m2</t>
        </r>
      </text>
    </comment>
    <comment ref="G18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QĐ 2389/QĐ-UBND ngày 18/10/2018</t>
        </r>
      </text>
    </comment>
    <comment ref="G33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QĐ 1654/QĐ-UBND ngày 23/7/2018</t>
        </r>
      </text>
    </comment>
    <comment ref="G22" authorId="3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QĐ 664/QĐ-UBND ngay 28/3/2019</t>
        </r>
      </text>
    </comment>
    <comment ref="G26" authorId="3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QĐ 3014/QĐ-UBND ngày 04/11/2019 cho thuê 316m2</t>
        </r>
      </text>
    </comment>
    <comment ref="G36" authorId="3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QĐ 3659/QĐ-UBND ngày 27/12/2019 cho thuê 40.285m2
Quyết s9inh5 số 2899/QĐ-UBND ngày 06/10/2021 cho thuê 118.672m2</t>
        </r>
      </text>
    </comment>
    <comment ref="G24" authorId="3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QĐ 1324/QĐ-UBND ngày 03/6/2019 cho thuê 30.180m2</t>
        </r>
      </text>
    </comment>
    <comment ref="G38" authorId="3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QĐ 131/QĐ-UBND ngày 15/01/2020</t>
        </r>
      </text>
    </comment>
    <comment ref="G23" authorId="3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QĐ 132/QĐ-UBND ngày 15/01/2020</t>
        </r>
      </text>
    </comment>
    <comment ref="G42" authorId="4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Quyết định cho thuê đất số 2426/QĐ-UBND ngày 28/8/2020</t>
        </r>
      </text>
    </comment>
    <comment ref="G43" authorId="4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Quyết định 3071/QĐ-UBND ngày 27/10/2020</t>
        </r>
      </text>
    </comment>
    <comment ref="G28" authorId="4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Quyết định 3095/QĐ-UBND ngày 31/12/2020</t>
        </r>
      </text>
    </comment>
  </commentList>
</comments>
</file>

<file path=xl/comments7.xml><?xml version="1.0" encoding="utf-8"?>
<comments xmlns="http://schemas.openxmlformats.org/spreadsheetml/2006/main">
  <authors>
    <author>Tuan</author>
    <author>Phu Quy</author>
  </authors>
  <commentList>
    <comment ref="G19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359/QĐ-UBND ngày 26/02/2008</t>
        </r>
      </text>
    </comment>
    <comment ref="G20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2574/QĐ-UBND ngày 01/12/2011
QĐ 1845/QĐ-UBND ngày 09/10/2012: 47.579m2</t>
        </r>
      </text>
    </comment>
    <comment ref="G17" authorId="1">
      <text>
        <r>
          <rPr>
            <b/>
            <sz val="9"/>
            <rFont val="Tahoma"/>
            <family val="2"/>
          </rPr>
          <t>Phu Quy: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imes New Roman"/>
            <family val="1"/>
          </rPr>
          <t>Quyết định 1167/QĐ-UBND ngày 20/5/2019 diện tích 591.807m2, 
Quyết định 1932/QĐ-UBND ngày 20/7/2020, diện tích 7.514m2
Quyết định 2733/QĐ-UBND ngày 24/9/2020, diện tích 3.993m2</t>
        </r>
      </text>
    </comment>
  </commentList>
</comments>
</file>

<file path=xl/comments8.xml><?xml version="1.0" encoding="utf-8"?>
<comments xmlns="http://schemas.openxmlformats.org/spreadsheetml/2006/main">
  <authors>
    <author>Tuan</author>
    <author>Admin</author>
  </authors>
  <commentList>
    <comment ref="F17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1520/QĐ-UBND ngày 15/8/2008</t>
        </r>
      </text>
    </comment>
    <comment ref="F1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2733/QĐ-UBND ngày 20/12/2011</t>
        </r>
      </text>
    </comment>
    <comment ref="F23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GCN QSD đất số AC 736623 UBND huyện Triệu Phong cấp ngày 05/12/2005</t>
        </r>
      </text>
    </comment>
    <comment ref="F2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QĐ 2389/QĐ-UBND ngày 18/10/2018</t>
        </r>
      </text>
    </comment>
    <comment ref="F2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QĐ 1654/QĐ-UBND ngày 23/7/2018</t>
        </r>
      </text>
    </comment>
    <comment ref="F10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359/QĐ-UBND ngày 26/02/2008</t>
        </r>
      </text>
    </comment>
    <comment ref="F13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2574/QĐ-UBND ngày 01/12/2011
QĐ 1845/QĐ-UBND ngày 09/10/2012: 47.579m2</t>
        </r>
      </text>
    </comment>
    <comment ref="F12" authorId="0">
      <text>
        <r>
          <rPr>
            <b/>
            <sz val="9"/>
            <rFont val="Tahoma"/>
            <family val="2"/>
          </rPr>
          <t>Tuan:</t>
        </r>
        <r>
          <rPr>
            <sz val="9"/>
            <rFont val="Tahoma"/>
            <family val="2"/>
          </rPr>
          <t xml:space="preserve">
QĐ 523/QĐ-UBND ngày 26/3/2014: 7.410m2;
QĐ 1646/QĐ-UBND ngày 12/8/2014: 1.802m2;
QĐ 1990/QĐ-UBND ngày 18/9/2015: 2.557m2;
QĐ 2241/QĐ-UBND ngày 15/10/2015: 3.780m2</t>
        </r>
      </text>
    </comment>
  </commentList>
</comments>
</file>

<file path=xl/sharedStrings.xml><?xml version="1.0" encoding="utf-8"?>
<sst xmlns="http://schemas.openxmlformats.org/spreadsheetml/2006/main" count="4282" uniqueCount="2192">
  <si>
    <t>STT</t>
  </si>
  <si>
    <t>Nhà đầu tư</t>
  </si>
  <si>
    <t>Dự án đầu tư</t>
  </si>
  <si>
    <t>Mục tiêu, quy mô dự án</t>
  </si>
  <si>
    <t>Diện tích đất (m2)</t>
  </si>
  <si>
    <t>Địa điểm</t>
  </si>
  <si>
    <t>Trong đó</t>
  </si>
  <si>
    <t>Vốn góp</t>
  </si>
  <si>
    <t>Tiến độ</t>
  </si>
  <si>
    <t>Khởi công</t>
  </si>
  <si>
    <t>Quyết định CTĐT</t>
  </si>
  <si>
    <t>Số</t>
  </si>
  <si>
    <t>Ngày</t>
  </si>
  <si>
    <t>Giấy CNĐKĐT</t>
  </si>
  <si>
    <t>Liên lạc</t>
  </si>
  <si>
    <t>Ghi chú</t>
  </si>
  <si>
    <t>Lần</t>
  </si>
  <si>
    <t>Nhà máy may Gio Linh</t>
  </si>
  <si>
    <t>Số/Mã số</t>
  </si>
  <si>
    <t>20 chuyền máy, 556.000 SP/ năm</t>
  </si>
  <si>
    <t>KCN Quán Ngang</t>
  </si>
  <si>
    <t>01/2016</t>
  </si>
  <si>
    <t>12/2016</t>
  </si>
  <si>
    <t>16/12/2015</t>
  </si>
  <si>
    <t>21/12/2016</t>
  </si>
  <si>
    <t>Phủ mặt ván MDF/HDF bằng veneer và SX hàng nội thất</t>
  </si>
  <si>
    <t>12/2017</t>
  </si>
  <si>
    <t>291/QĐ-KKT</t>
  </si>
  <si>
    <t>19/12/2016</t>
  </si>
  <si>
    <t>QĐ/ Giấy CNĐKĐT</t>
  </si>
  <si>
    <t>Khác</t>
  </si>
  <si>
    <t>Nhà máy SX gỗ MDF Quảng Trị - Dây chuyền 2</t>
  </si>
  <si>
    <t>120.000 m3 sản phẩm gỗ MDF/ năm</t>
  </si>
  <si>
    <t>01/2013</t>
  </si>
  <si>
    <t>3/2015</t>
  </si>
  <si>
    <t>30 221 000362</t>
  </si>
  <si>
    <t>30/3/2012</t>
  </si>
  <si>
    <t xml:space="preserve">Ngày </t>
  </si>
  <si>
    <t>QĐ cho thuê đất</t>
  </si>
  <si>
    <t>9/2008</t>
  </si>
  <si>
    <t>9/2011</t>
  </si>
  <si>
    <t>Khu dịch vụ nghỉ mát</t>
  </si>
  <si>
    <t>359/QĐ-UBND</t>
  </si>
  <si>
    <t>26/02/2008</t>
  </si>
  <si>
    <t>HP Pacifica Hotel</t>
  </si>
  <si>
    <t>Đầu tư xây dựng khu du lịch nghỉ mát đạt tiêu chuẩn 3 sao</t>
  </si>
  <si>
    <t>22/10/2008</t>
  </si>
  <si>
    <t>13/6/2016</t>
  </si>
  <si>
    <t>1520/QĐ-UBND</t>
  </si>
  <si>
    <t>15/8/2008</t>
  </si>
  <si>
    <t>01/2009</t>
  </si>
  <si>
    <t>5/2012</t>
  </si>
  <si>
    <t>27/7/2006</t>
  </si>
  <si>
    <t>Khu dịch vụ nghỉ mát Tùng Việt</t>
  </si>
  <si>
    <t>Đầu tư xây dựng khu dịch vụ nghỉ mát</t>
  </si>
  <si>
    <t>02/2014</t>
  </si>
  <si>
    <t>30 121 000041</t>
  </si>
  <si>
    <t>2020/QĐ-UBND</t>
  </si>
  <si>
    <t>27/10/2008</t>
  </si>
  <si>
    <t>Xây dựng Khu dịch vụ nghỉ mát</t>
  </si>
  <si>
    <t>Khu nghỉ dưỡng và văn hóa thể thao</t>
  </si>
  <si>
    <t>Khối nhà nghỉ dưỡng 24 phòng nghĩ</t>
  </si>
  <si>
    <t>12/2011</t>
  </si>
  <si>
    <t>30 121 000043</t>
  </si>
  <si>
    <t>30/3/2009</t>
  </si>
  <si>
    <t>3099/QĐ-UB</t>
  </si>
  <si>
    <t>29/10/2004</t>
  </si>
  <si>
    <t>Công ty TNHH sản xuất - thương mại Hưng Phát</t>
  </si>
  <si>
    <t>Kho cảng xăng dầu Cửa Việt</t>
  </si>
  <si>
    <t>Kho xăng dầu dung tích 40.000m3, bến cảng chuyên dùng 40.000DTM</t>
  </si>
  <si>
    <t>Vốn đầu tư (1.000VNĐ)</t>
  </si>
  <si>
    <t>3/2010</t>
  </si>
  <si>
    <t>30 121 000062</t>
  </si>
  <si>
    <t>31/12/2009</t>
  </si>
  <si>
    <t>Công ty TNHH MTV Hoàng Khang</t>
  </si>
  <si>
    <t>Kết cấu hạ tầng kỹ thuật CCN Đông Gio Linh GĐ1</t>
  </si>
  <si>
    <t>Đầu tư xây dựng kết cấu hạ tầng kỹ thuật cụm công nghiệp</t>
  </si>
  <si>
    <t>1793/QĐ-UBND</t>
  </si>
  <si>
    <t>11/QĐ-UBND</t>
  </si>
  <si>
    <t>Từ cát đến năng lượng</t>
  </si>
  <si>
    <t>Tạo SP vật liệu mới công nghệ cao từ cát trắng silic, SX kính TCO, pin mặt trời</t>
  </si>
  <si>
    <t>2013</t>
  </si>
  <si>
    <t>2015</t>
  </si>
  <si>
    <t>30 121 0001156</t>
  </si>
  <si>
    <t>27/11/2013</t>
  </si>
  <si>
    <t>Trung tâm dịch vụ du lịch Cửa Việt</t>
  </si>
  <si>
    <t>Tổ hợp khách sạn 5 tầng đạt tiêu chuẩn 3 sao</t>
  </si>
  <si>
    <t>IV/2015</t>
  </si>
  <si>
    <t>IV/2016</t>
  </si>
  <si>
    <t>24/9/2015</t>
  </si>
  <si>
    <t>Nhà máy sản xuất cấu kiện bê tông Mỹ Thủy</t>
  </si>
  <si>
    <t>SX các loại cấu kiện bê tông, công suất 85.000 bộ SP/năm</t>
  </si>
  <si>
    <t>5/2015</t>
  </si>
  <si>
    <t>5/2016</t>
  </si>
  <si>
    <t>30 121 0001180</t>
  </si>
  <si>
    <t>I/2016</t>
  </si>
  <si>
    <t>I/2017</t>
  </si>
  <si>
    <t>2025/QĐ-UBND</t>
  </si>
  <si>
    <t>28/9/2015</t>
  </si>
  <si>
    <t>2089/QĐ-UBND</t>
  </si>
  <si>
    <t>Doanh nghiệp tư nhân kinh doanh tổng hợp Phước Trình</t>
  </si>
  <si>
    <t>250 con lợn nái, 1.200 lợn thương phẩm</t>
  </si>
  <si>
    <t>II/2016</t>
  </si>
  <si>
    <t>H.thành</t>
  </si>
  <si>
    <t>IV/2017</t>
  </si>
  <si>
    <t>III/2016</t>
  </si>
  <si>
    <t>II/2009</t>
  </si>
  <si>
    <t>TỔNG HỢP DỰ ÁN ĐẦU TƯ TẠI KHU KINH TẾ ĐÔNG NAM QUẢNG TRỊ</t>
  </si>
  <si>
    <t>Phát triển chăn nuôi ứng dụng công nghệ cao</t>
  </si>
  <si>
    <t>3/2007</t>
  </si>
  <si>
    <t>3/2011</t>
  </si>
  <si>
    <t>30 121 000091</t>
  </si>
  <si>
    <t>25/6/2012</t>
  </si>
  <si>
    <t>6/2013</t>
  </si>
  <si>
    <t>Công ty TNHH MTV Hợp Thịnh</t>
  </si>
  <si>
    <t>Đ.chỉnh (lần cuối)</t>
  </si>
  <si>
    <t>I</t>
  </si>
  <si>
    <t>II/2017</t>
  </si>
  <si>
    <t>Nhà máy đóng mới và sửa chữa tàu Trường Thành Lilama</t>
  </si>
  <si>
    <t>Tàu từ 250DWT đến 900DWT, 50-55 chiếc/năm</t>
  </si>
  <si>
    <t>1/2017</t>
  </si>
  <si>
    <t>1996/QĐ-UBND</t>
  </si>
  <si>
    <t>24/8/2016</t>
  </si>
  <si>
    <t>Công ty TNHH thủy sản liên hiệp quốc tế Elites Việt Trung</t>
  </si>
  <si>
    <t>Nhà máy sản xuất thủy sản đông lạnh Elites Việt Trung</t>
  </si>
  <si>
    <t>3.900 tấn sản phẩm tôm thẻ chân trắng cấp đông/ năm</t>
  </si>
  <si>
    <t>270/QĐ-KKT</t>
  </si>
  <si>
    <t>17/11/2016</t>
  </si>
  <si>
    <t>265/QĐ-UBND</t>
  </si>
  <si>
    <t>Môi trường</t>
  </si>
  <si>
    <t>Nhà máy nhiệt điện BOT Quảng Trị I</t>
  </si>
  <si>
    <t>Công ty Điện lực quốc tế Thái Lan (EGATi)</t>
  </si>
  <si>
    <t>NM nhiệt điện đốt than sử dụng công nghệ trên siêu tới hạn (USC), 1.320MW</t>
  </si>
  <si>
    <t>Cảng biển Mỹ Thủy</t>
  </si>
  <si>
    <t>Tàu có trọng tải 50.000 - 100.000DWT</t>
  </si>
  <si>
    <t>2023</t>
  </si>
  <si>
    <t>2,516 tỷ USD</t>
  </si>
  <si>
    <t>II</t>
  </si>
  <si>
    <t>Dự án đầu tư đang nghiên cứu, làm thủ tục đầu tư</t>
  </si>
  <si>
    <t>Tổng cộng</t>
  </si>
  <si>
    <t>Hệ thống cấp nước Khu Kinh tế Đông Nam Quảng Trị</t>
  </si>
  <si>
    <t>10/2017</t>
  </si>
  <si>
    <t>6/2019</t>
  </si>
  <si>
    <t>Đầu tư xây dựng và kinh doanh khai thác CSHT KCN, 300ha</t>
  </si>
  <si>
    <t>Công ty TNHH C&amp;N Vina (Hàn Quốc)</t>
  </si>
  <si>
    <t>Vốn thực hiện (VNĐ)</t>
  </si>
  <si>
    <t>Lao động (người)</t>
  </si>
  <si>
    <t>Dự án đã đi vào hoạt động</t>
  </si>
  <si>
    <t>III</t>
  </si>
  <si>
    <t>TỔNG HỢP DỰ ÁN ĐẦU TƯ TẠI KHU CÔNG NGHIỆP NAM ĐÔNG HÀ</t>
  </si>
  <si>
    <t>TỔNG HỢP DỰ ÁN ĐẦU TƯ TẠI KHU CÔNG NGHIỆP QUÁN NGANG</t>
  </si>
  <si>
    <t>TỔNG HỢP DỰ ÁN ĐẦU TƯ TẠI KHU CÔNG NGHIỆP TÂY BẮC HỒ XÁ</t>
  </si>
  <si>
    <t>Nhà máy sản xuất kim cơ khí và tấm lợp phibrôximăng Đoàn Luyến</t>
  </si>
  <si>
    <t>11/2009</t>
  </si>
  <si>
    <t>30 221 000293</t>
  </si>
  <si>
    <t>27/12/2008</t>
  </si>
  <si>
    <t>Công ty TNHH thương mại Số1</t>
  </si>
  <si>
    <t>Công ty TNHH MTV bê tông tươi Trường Sơn QT</t>
  </si>
  <si>
    <t>Nhà máy sản xuất vật liệu xây dựng Trường Sơn QT</t>
  </si>
  <si>
    <t>Sân tập Golf Quảng Trị</t>
  </si>
  <si>
    <t>XD tổ hợp sân golf, nhà hàng, khách sạn. CS 10.000 lượt khách.năm</t>
  </si>
  <si>
    <t>4/2016</t>
  </si>
  <si>
    <t>1271/QĐ-UBND</t>
  </si>
  <si>
    <t>16/6/2016</t>
  </si>
  <si>
    <t>30/9/2015</t>
  </si>
  <si>
    <t>30 121 0001166</t>
  </si>
  <si>
    <t>27/5/2014</t>
  </si>
  <si>
    <t>621/QĐ-UBND</t>
  </si>
  <si>
    <t>31/3/2017</t>
  </si>
  <si>
    <t>Xã Hải An, xã Hải Ba</t>
  </si>
  <si>
    <t>Khu nuôi tôm công nghiệp trên cát xã Hải Ba và xã Hải An</t>
  </si>
  <si>
    <t>Đầu tư khu nuôi tôm công nghiệp trên cát, công suất 1.000 tấn/năm</t>
  </si>
  <si>
    <t>9/2014</t>
  </si>
  <si>
    <t>12/2014</t>
  </si>
  <si>
    <t>Paradise Cửa Việt Resort</t>
  </si>
  <si>
    <t>Thị trấn Cửa Việt</t>
  </si>
  <si>
    <t>Công ty Cổ phần Khoáng sản Quảng Trị</t>
  </si>
  <si>
    <t>Nhà máy Chế biến tinh quặng Titan</t>
  </si>
  <si>
    <t>Sản xuất nguyên liệu phục vụ chế biến sâu Ilmenite và nghiền Zicon</t>
  </si>
  <si>
    <t>178/QĐ-UBND</t>
  </si>
  <si>
    <t>24/01/2017</t>
  </si>
  <si>
    <t>Sản xuất bê tông thương phẩm 240.000 tấn/năm; cấu kiện bê tông</t>
  </si>
  <si>
    <t>I/2018</t>
  </si>
  <si>
    <t>667/QĐ-UBND</t>
  </si>
  <si>
    <t>Công ty Cổ phần Trường Danh</t>
  </si>
  <si>
    <t>Dịch vụ tổng hợp Khu công nghiệp Tây Bắc Hồ Xá</t>
  </si>
  <si>
    <t>Dịch vụ xăng dầu, mua bán tổng hợp; kho bãi</t>
  </si>
  <si>
    <t>II/2019</t>
  </si>
  <si>
    <t>Nhà máy gỗ MDF Geruco Quảng Trị</t>
  </si>
  <si>
    <t>16/04/2013</t>
  </si>
  <si>
    <t>Trạm nghiền xi măng Quảng Trị</t>
  </si>
  <si>
    <t>30221 000320</t>
  </si>
  <si>
    <t>Nhà máy may xuất khẩu Đông Hà</t>
  </si>
  <si>
    <t>32 chuyền</t>
  </si>
  <si>
    <t>I/2015</t>
  </si>
  <si>
    <t>III/2015</t>
  </si>
  <si>
    <t>30221 000536</t>
  </si>
  <si>
    <t>17/08/2007</t>
  </si>
  <si>
    <t>13/05/2015</t>
  </si>
  <si>
    <t>Nhà máy chế biến nhựa thông Quảng Phú</t>
  </si>
  <si>
    <t>30221 000526</t>
  </si>
  <si>
    <t>29/12/2008</t>
  </si>
  <si>
    <t>30221 000290</t>
  </si>
  <si>
    <t>27/12/2007</t>
  </si>
  <si>
    <t>19/11/2010</t>
  </si>
  <si>
    <t>Công ty TNHH MTV Thương mại Quảng Trị</t>
  </si>
  <si>
    <t>Nhà máy chế biến nông sản Đông Hà</t>
  </si>
  <si>
    <t>30221 000337</t>
  </si>
  <si>
    <t>Công ty TNHH Phương Thảo</t>
  </si>
  <si>
    <t>Nhà máy sản xuất gỗ ghép thanh</t>
  </si>
  <si>
    <t>30221 000296</t>
  </si>
  <si>
    <t>18/07/2008</t>
  </si>
  <si>
    <t>24/12/2010</t>
  </si>
  <si>
    <t>936/QĐ-UBND</t>
  </si>
  <si>
    <t>23/05/2011</t>
  </si>
  <si>
    <t>Công ty TNHH MTV Đồng Tiến</t>
  </si>
  <si>
    <t>30221 000342</t>
  </si>
  <si>
    <t>30221 000314</t>
  </si>
  <si>
    <t>2321/QĐ-UBND</t>
  </si>
  <si>
    <t>Nhà máy sản xuất thiết bị, cấu kiện thép xây dựng và viên nén năng lượng Cát Hưng Thịnh</t>
  </si>
  <si>
    <t>41762 65820</t>
  </si>
  <si>
    <t>Công ty TNHH Thành Hưng</t>
  </si>
  <si>
    <t>Nhà máy sản xuất gạch không nung Thành Hưng</t>
  </si>
  <si>
    <t>30 triệu viên/ năm</t>
  </si>
  <si>
    <t>30321 000014</t>
  </si>
  <si>
    <t>15/12/2014</t>
  </si>
  <si>
    <t>30311 000024</t>
  </si>
  <si>
    <t>26/06/2010</t>
  </si>
  <si>
    <t>Doanh nghiệp tư nhân Thuý Nhân</t>
  </si>
  <si>
    <t>Nhà máy sản xuất và gia công kim cơ khí Thuý Nhân</t>
  </si>
  <si>
    <t>30221 000334</t>
  </si>
  <si>
    <t>Nhà máy sản xuất và lắp ráp nhôm kính Rạng Đông</t>
  </si>
  <si>
    <t>30221 000336</t>
  </si>
  <si>
    <t>21/10/2011</t>
  </si>
  <si>
    <t>Nhà máy sản xuất cửa nhựa World Window</t>
  </si>
  <si>
    <t>11/ 2015</t>
  </si>
  <si>
    <t>30221 000306</t>
  </si>
  <si>
    <t>19/04/2011</t>
  </si>
  <si>
    <t>Công ty TNHH Kids First</t>
  </si>
  <si>
    <t>Nhà máy sản xuất thiết bị y tế, vỏ tàu lượn bằng composite và gia công cơ khí</t>
  </si>
  <si>
    <t>30222 000325</t>
  </si>
  <si>
    <t>20/07/2011</t>
  </si>
  <si>
    <t>IV/2010</t>
  </si>
  <si>
    <t>Nhà máy sản xuất mộc mỹ nghệ Nhà Nguyễn</t>
  </si>
  <si>
    <t>30221 000462</t>
  </si>
  <si>
    <t>30221 000349</t>
  </si>
  <si>
    <t>19/12/2011</t>
  </si>
  <si>
    <t>Nhà máy sản xuất Antena viễn thông Đông Hà</t>
  </si>
  <si>
    <t>30221 000368</t>
  </si>
  <si>
    <t>Doanh nghiệp tư nhân Xuân Hoa</t>
  </si>
  <si>
    <t>Nhà máy chế biến hàng mỹ nghệ, các sản phẩm từ gỗ</t>
  </si>
  <si>
    <t>00257 63422</t>
  </si>
  <si>
    <t>30/05/2016</t>
  </si>
  <si>
    <t>1187/QĐ-UBND</t>
  </si>
  <si>
    <t>16/06/2014</t>
  </si>
  <si>
    <t>Công ty TNHH Thương mại Dịch vụ Kỹ thuật Hồng Ngọc</t>
  </si>
  <si>
    <t>Nhà máy sản xuất mộc mỹ nghệ Hồng Ngọc</t>
  </si>
  <si>
    <t>30221 000370</t>
  </si>
  <si>
    <t>22/05/2012</t>
  </si>
  <si>
    <t>632/QĐ-UBND</t>
  </si>
  <si>
    <t>Công ty TNHH MTV Thiện Quảng</t>
  </si>
  <si>
    <t>Nhà máy sản xuất mộc mỹ nghệ Thiện Quảng</t>
  </si>
  <si>
    <t>30221 000514</t>
  </si>
  <si>
    <t>Công ty TNHH Mai Dũng</t>
  </si>
  <si>
    <t>Nhà máy sản xuất hàng nội thất gỗ xuất khẩu Mai Dũng</t>
  </si>
  <si>
    <t>30221 000531</t>
  </si>
  <si>
    <t>Nhà máy sản xuất dụng cụ du lịch Jinquan</t>
  </si>
  <si>
    <t>21130 87130</t>
  </si>
  <si>
    <t>16/05/2016</t>
  </si>
  <si>
    <t>1742/QĐ-UBND</t>
  </si>
  <si>
    <t>Thiết bị và dụng cụ khoan cọc nhồi; Cấu kiện thép xây dựng; Viên nén năng lượng</t>
  </si>
  <si>
    <t>Tôn hợp kim mạ màu: 300 tấn/ năm; Thép cán nguội các loại: 600 tấn/ năm</t>
  </si>
  <si>
    <t>30 221 000429</t>
  </si>
  <si>
    <t>30 221 000320</t>
  </si>
  <si>
    <t>30 221 000526</t>
  </si>
  <si>
    <t>30 221 000290</t>
  </si>
  <si>
    <t>30 221 000296</t>
  </si>
  <si>
    <t>30 221 000314</t>
  </si>
  <si>
    <t>30 221 000306</t>
  </si>
  <si>
    <t>30 221 000370</t>
  </si>
  <si>
    <t>30 221 000514</t>
  </si>
  <si>
    <t>2.000 SP antena BTS/ năm</t>
  </si>
  <si>
    <t>250.000 tấn/ năm</t>
  </si>
  <si>
    <t>60.000 m3/ năm</t>
  </si>
  <si>
    <t>10.000 tấn nhựa/ năm</t>
  </si>
  <si>
    <t>30 221 000536</t>
  </si>
  <si>
    <t>30 321 000014</t>
  </si>
  <si>
    <t>30 221 000334</t>
  </si>
  <si>
    <t>30 222 000325</t>
  </si>
  <si>
    <t>30 221 000462</t>
  </si>
  <si>
    <t>30 221 000368</t>
  </si>
  <si>
    <t>30 221 000515</t>
  </si>
  <si>
    <t>30 221 000531</t>
  </si>
  <si>
    <t>865/QĐ-UBND</t>
  </si>
  <si>
    <t>26/4/2017</t>
  </si>
  <si>
    <t>2618/QĐ-UBND</t>
  </si>
  <si>
    <t>15/12/2009</t>
  </si>
  <si>
    <t>Nhà máy ilmenite hoàn nguyên và Nhà máy nâng cao chất lượng và nghiền zircon siêu mịn</t>
  </si>
  <si>
    <t>13/12/2010</t>
  </si>
  <si>
    <t>1506/QĐ-UBND</t>
  </si>
  <si>
    <t>27/7/2011</t>
  </si>
  <si>
    <t>25/06/2010</t>
  </si>
  <si>
    <t>24/11/2011</t>
  </si>
  <si>
    <t>1913/QĐ-UBND</t>
  </si>
  <si>
    <t>20/9/2011</t>
  </si>
  <si>
    <t>77335 67423</t>
  </si>
  <si>
    <t>Công ty TNHH MTV Hồng Đức Vượng</t>
  </si>
  <si>
    <t>Công ty TNHH MTV Hợp Quốc</t>
  </si>
  <si>
    <t>30221 000446</t>
  </si>
  <si>
    <t>21/06/2013</t>
  </si>
  <si>
    <t>16/10/2014</t>
  </si>
  <si>
    <t>Nhà máy SX vật liệu xây dựng Trường Danh</t>
  </si>
  <si>
    <t>51107 48234</t>
  </si>
  <si>
    <t>29/12/2011</t>
  </si>
  <si>
    <t>23/09/2015</t>
  </si>
  <si>
    <t>Nhà máy sản xuất phân bón hữu cơ vi sinh Bình Điền Quảng Trị</t>
  </si>
  <si>
    <t>9.000 tấn/năm</t>
  </si>
  <si>
    <t>Công ty Cổ phần bao bì công nghiệp QT</t>
  </si>
  <si>
    <t>Nhà máy sản xuất bao bì công nghiệp QT</t>
  </si>
  <si>
    <t>7.000.000 m2 bao bì các loại/năm</t>
  </si>
  <si>
    <t>Công ty Cổ phần Thái Bình Xanh</t>
  </si>
  <si>
    <t>30 3031 000017</t>
  </si>
  <si>
    <t>30 321 000010</t>
  </si>
  <si>
    <t>30 221 000294</t>
  </si>
  <si>
    <t>30 221 000343</t>
  </si>
  <si>
    <t>Công ty CP May và thương mại Quảng Trị</t>
  </si>
  <si>
    <t>Xí nghiệp may xuất khẩu Lao Bảo</t>
  </si>
  <si>
    <t>Gia công may mặc xuất khẩu</t>
  </si>
  <si>
    <t>2001</t>
  </si>
  <si>
    <t>2002</t>
  </si>
  <si>
    <t>2512/QĐ-UB</t>
  </si>
  <si>
    <t>29/11/2002</t>
  </si>
  <si>
    <t xml:space="preserve">473/QĐ-UB </t>
  </si>
  <si>
    <t xml:space="preserve">14/3/2002 </t>
  </si>
  <si>
    <t>Công ty cổ phần cơ điện Lao Bảo</t>
  </si>
  <si>
    <t>Xây dựng nhà máy Điện cơ Lao Bảo</t>
  </si>
  <si>
    <t>03/2007</t>
  </si>
  <si>
    <t>30 221 000028</t>
  </si>
  <si>
    <t xml:space="preserve">381/QĐ-BQL </t>
  </si>
  <si>
    <t>Công ty TNHH Cao su Camel Việt Nam</t>
  </si>
  <si>
    <t>30 2 023 000063</t>
  </si>
  <si>
    <t>24/10/2007</t>
  </si>
  <si>
    <t xml:space="preserve">1318/QĐ-UB </t>
  </si>
  <si>
    <t xml:space="preserve"> 07/7/2003</t>
  </si>
  <si>
    <t>1303/QĐ-STNMT</t>
  </si>
  <si>
    <t>31/10/2008</t>
  </si>
  <si>
    <t>Công ty TNHH MTV TSK</t>
  </si>
  <si>
    <t>Trung tâm mua bán TSK</t>
  </si>
  <si>
    <t>Giới thiệu và mua bán hàng hóa.</t>
  </si>
  <si>
    <t>02/2013</t>
  </si>
  <si>
    <t>30 221 000404</t>
  </si>
  <si>
    <t>24/12/2012</t>
  </si>
  <si>
    <t>14/5/2013</t>
  </si>
  <si>
    <t xml:space="preserve">21/QĐ-KKT </t>
  </si>
  <si>
    <t>Trung tâm Thương mại dịch vụ Lào - Thái Lan</t>
  </si>
  <si>
    <t>7/2007</t>
  </si>
  <si>
    <t>7/2008</t>
  </si>
  <si>
    <t>30 221 000040</t>
  </si>
  <si>
    <t>20/6/2007</t>
  </si>
  <si>
    <t xml:space="preserve">253/QĐ-BQL </t>
  </si>
  <si>
    <t>21/6/2007</t>
  </si>
  <si>
    <t>Công ty TNHH phát triển Thương mại Thái Dương - Lao Bảo</t>
  </si>
  <si>
    <t xml:space="preserve"> Khu Thương mại Trung Quốc</t>
  </si>
  <si>
    <t>30 3 042 000 001</t>
  </si>
  <si>
    <t>31/8/2006</t>
  </si>
  <si>
    <t xml:space="preserve">154/QĐ-BQL </t>
  </si>
  <si>
    <t>19/4/2007</t>
  </si>
  <si>
    <t>Công ty TNHH MTV Hào Quang</t>
  </si>
  <si>
    <t>Hào Quang Trading</t>
  </si>
  <si>
    <t>10/2010</t>
  </si>
  <si>
    <t>10/2011</t>
  </si>
  <si>
    <t>30 221 000283</t>
  </si>
  <si>
    <t>20/9/2010</t>
  </si>
  <si>
    <t xml:space="preserve">49/QĐ-BQL </t>
  </si>
  <si>
    <t xml:space="preserve"> 08/10/2010 </t>
  </si>
  <si>
    <t>Công ty Thương mại Quảng Trị</t>
  </si>
  <si>
    <t>Xây dựng Trung tâm xúc tiến thương mại (KS Sê pôn)</t>
  </si>
  <si>
    <t>30 221 000052</t>
  </si>
  <si>
    <t xml:space="preserve">2692/QĐ-UB </t>
  </si>
  <si>
    <t>22/10/2001</t>
  </si>
  <si>
    <t>Quý III/2002</t>
  </si>
  <si>
    <t>Quý II/2004</t>
  </si>
  <si>
    <t>30 221 000 207</t>
  </si>
  <si>
    <t xml:space="preserve">2700/QĐ-UB </t>
  </si>
  <si>
    <t>23/10/2001</t>
  </si>
  <si>
    <t>Khách sạn Bảo Sơn</t>
  </si>
  <si>
    <t>16/9/2005</t>
  </si>
  <si>
    <t>30/12/2005</t>
  </si>
  <si>
    <t>30 221 000151</t>
  </si>
  <si>
    <t xml:space="preserve">2979/QĐ-UB </t>
  </si>
  <si>
    <t>15/01/2009</t>
  </si>
  <si>
    <t>19/02/2009</t>
  </si>
  <si>
    <t>Công ty TNHH MTV Bảo Phát</t>
  </si>
  <si>
    <t>Khách sạn Bảo Ngọc</t>
  </si>
  <si>
    <t>30 221 000048</t>
  </si>
  <si>
    <t>25/7/2012</t>
  </si>
  <si>
    <t xml:space="preserve">57/QĐ-KKT </t>
  </si>
  <si>
    <t>13/5/2014</t>
  </si>
  <si>
    <t>Công ty TNHH MTV Huy An Quảng Trị</t>
  </si>
  <si>
    <t>Huy An Minimart</t>
  </si>
  <si>
    <t>12/2015</t>
  </si>
  <si>
    <t>2418/QĐ-UBND</t>
  </si>
  <si>
    <t>Công ty TNHH Minh Hưng</t>
  </si>
  <si>
    <t>1484/GCN-QT</t>
  </si>
  <si>
    <t xml:space="preserve">903/QĐ-UB </t>
  </si>
  <si>
    <t>16/5/2005</t>
  </si>
  <si>
    <t xml:space="preserve"> Công ty TNHH MTV  Chokchai Mukdahan - Việt Nam </t>
  </si>
  <si>
    <t>Siêu thị Mukdahan Thái Lan</t>
  </si>
  <si>
    <t>08/2009</t>
  </si>
  <si>
    <t>03/2013</t>
  </si>
  <si>
    <t>30 221 000307</t>
  </si>
  <si>
    <t>25/4/2011</t>
  </si>
  <si>
    <t>30/01/2013</t>
  </si>
  <si>
    <t xml:space="preserve">384/QĐ-BQL </t>
  </si>
  <si>
    <t>Công ty CP Đầu tư Hiệp Thành Lao Bảo</t>
  </si>
  <si>
    <t>Trung tâm Thương mại Đông Nam Á</t>
  </si>
  <si>
    <t>Đầu tư xây dựng Trung tâm thương mại</t>
  </si>
  <si>
    <t>11/2007</t>
  </si>
  <si>
    <t>30 221 000014</t>
  </si>
  <si>
    <t>20/12/2006</t>
  </si>
  <si>
    <t xml:space="preserve">248/QĐ-BQL </t>
  </si>
  <si>
    <t>29/6/2006</t>
  </si>
  <si>
    <t>Công ty TNHH Đào Hùng</t>
  </si>
  <si>
    <t>Khách sạn Đào Hùng</t>
  </si>
  <si>
    <t>01/2008</t>
  </si>
  <si>
    <t>4/2012</t>
  </si>
  <si>
    <t>30 221 000082</t>
  </si>
  <si>
    <t xml:space="preserve">46/QĐ-BQL </t>
  </si>
  <si>
    <t>24/01/2008</t>
  </si>
  <si>
    <t>Công ty TNHH MTV AQVN</t>
  </si>
  <si>
    <t>Trung tâm hải sản và dịch vụ thể thao AQVN</t>
  </si>
  <si>
    <t>01/2015</t>
  </si>
  <si>
    <t>10/2015</t>
  </si>
  <si>
    <t>30 221 000026</t>
  </si>
  <si>
    <t xml:space="preserve">87/QĐ-BQL </t>
  </si>
  <si>
    <t xml:space="preserve">19/3/2007 </t>
  </si>
  <si>
    <t>Phòng giao dịch Lao Bảo- Chi nhánh Ngân hàng Công thương Quảng Trị</t>
  </si>
  <si>
    <t>Quý II/2008</t>
  </si>
  <si>
    <t>Quý I/2009</t>
  </si>
  <si>
    <t>30 221000114</t>
  </si>
  <si>
    <t>16/5/2008</t>
  </si>
  <si>
    <t xml:space="preserve">278/QĐ-BQL </t>
  </si>
  <si>
    <t xml:space="preserve"> Nhà quản lý vận hành lưới điện và KD viễn thông điện lực khu vực Lao Bảo</t>
  </si>
  <si>
    <t>2008</t>
  </si>
  <si>
    <t>2009</t>
  </si>
  <si>
    <t>30 221 000135</t>
  </si>
  <si>
    <t xml:space="preserve">31/QĐ-BQL </t>
  </si>
  <si>
    <t>Công ty TNHH Tâm Thơ</t>
  </si>
  <si>
    <t xml:space="preserve"> Showroom Tâm Thơ</t>
  </si>
  <si>
    <t>12/2009</t>
  </si>
  <si>
    <t>30 221 000142</t>
  </si>
  <si>
    <t xml:space="preserve">12/QĐ-BQL </t>
  </si>
  <si>
    <t>Công ty TNHH MTV Đình Hùng</t>
  </si>
  <si>
    <t>Showroom trưng bày và kinh doanh tổng hợp Đình Hùng</t>
  </si>
  <si>
    <t>Đầu tư XD showroom trưng bày và kinh doanh sản phẩm dân dụng</t>
  </si>
  <si>
    <t>7/2012</t>
  </si>
  <si>
    <t>30 221 000373</t>
  </si>
  <si>
    <t>28/5/2012</t>
  </si>
  <si>
    <t>69/QĐ-KKT</t>
  </si>
  <si>
    <t>17/5/2013</t>
  </si>
  <si>
    <t>Trưng bày, giới thiệu và KD hàng hóa nội thất, vật dụng gia đình và điện cơ</t>
  </si>
  <si>
    <t>4/2013</t>
  </si>
  <si>
    <t>30 221 000420</t>
  </si>
  <si>
    <t>23/3/2013</t>
  </si>
  <si>
    <t xml:space="preserve">73/QĐ-KKT </t>
  </si>
  <si>
    <t xml:space="preserve"> 22/5/2013</t>
  </si>
  <si>
    <t>Công ty TNHH MTV Đức Quang</t>
  </si>
  <si>
    <t>Đức Quang Center</t>
  </si>
  <si>
    <t>04/2013</t>
  </si>
  <si>
    <t>10/2014</t>
  </si>
  <si>
    <t>30 221 000421</t>
  </si>
  <si>
    <t>13/5/2013</t>
  </si>
  <si>
    <t xml:space="preserve">173/QĐ-KKT </t>
  </si>
  <si>
    <t xml:space="preserve"> 27/8/2013</t>
  </si>
  <si>
    <t>Hào Quang Center</t>
  </si>
  <si>
    <t>Đầu tư XD cửa hàng trưng bày và KDTM tổng hợp; Trung tâm DV hội nghị, tiệc cưới.</t>
  </si>
  <si>
    <t>09/2013</t>
  </si>
  <si>
    <t>07/2015</t>
  </si>
  <si>
    <t>30 221 000422</t>
  </si>
  <si>
    <t>30/6/2015</t>
  </si>
  <si>
    <t xml:space="preserve">174/QĐ-KKT </t>
  </si>
  <si>
    <t>27/8/2013</t>
  </si>
  <si>
    <t>Công ty TNHH MTV Phùng Thịnh</t>
  </si>
  <si>
    <t>Phùng Thịnh Center</t>
  </si>
  <si>
    <t>30 221 000423</t>
  </si>
  <si>
    <t>27/3/2013</t>
  </si>
  <si>
    <t xml:space="preserve">176/QĐ-KKT </t>
  </si>
  <si>
    <t xml:space="preserve">Công ty TNHH MTV Rồng Á Châu </t>
  </si>
  <si>
    <t>Rồng Á Châu Center</t>
  </si>
  <si>
    <t>12/2013</t>
  </si>
  <si>
    <t>30 221 000424</t>
  </si>
  <si>
    <t>25/12/2015</t>
  </si>
  <si>
    <t xml:space="preserve">175/QĐ-KKT </t>
  </si>
  <si>
    <t>Công ty TNHH MTV Tâm Hiền Phát</t>
  </si>
  <si>
    <t>Tâm Hiền Phát Center</t>
  </si>
  <si>
    <t>Đầu tư XD công trình phục vụ cho hoạt động kinh doanh thương mại</t>
  </si>
  <si>
    <t>6/2014</t>
  </si>
  <si>
    <t>30 221 000440</t>
  </si>
  <si>
    <t>30/5/2013</t>
  </si>
  <si>
    <t>23/7/2014</t>
  </si>
  <si>
    <t xml:space="preserve">232/QĐ-KKT </t>
  </si>
  <si>
    <t>Công ty TNHH MTV Hồng Bình</t>
  </si>
  <si>
    <t>Cửa hàng vật liệu xây dựng và trang trí nội thất Hồng Bình</t>
  </si>
  <si>
    <t>Đầu tư XD cửa hàng kinh doanh vật liệu xây dựng và trang trí nội thất</t>
  </si>
  <si>
    <t>10/2013</t>
  </si>
  <si>
    <t>30 221 000470</t>
  </si>
  <si>
    <t>14/01/2014</t>
  </si>
  <si>
    <t xml:space="preserve">02/QĐ-KKT </t>
  </si>
  <si>
    <t>Công ty TNHH MTV Hà Minh</t>
  </si>
  <si>
    <t>Trung tâm điện tử, điện lạnh và các thiết bị điện Hà Minh</t>
  </si>
  <si>
    <t>ĐTXD Trung tâm điện tử, điện lạnh và các thiết bị điện Hà Minh</t>
  </si>
  <si>
    <t>30 221 000476</t>
  </si>
  <si>
    <t>16/01/2014</t>
  </si>
  <si>
    <t xml:space="preserve">03/QĐ-KKT </t>
  </si>
  <si>
    <t>15/01/2014</t>
  </si>
  <si>
    <t>Công ty TNHH MTV Trương Tuấn Vũ</t>
  </si>
  <si>
    <t>Trung tâm xuất nhập khẩu nông lâm sản Tuấn Vũ</t>
  </si>
  <si>
    <t>30 221 000469</t>
  </si>
  <si>
    <t xml:space="preserve">55/QĐ-KKT </t>
  </si>
  <si>
    <t>Công ty TNHH MTV 18 Lao Bảo</t>
  </si>
  <si>
    <t>Trung tâm 18 Lao Bảo</t>
  </si>
  <si>
    <t>Đầu tư XD công trình kinh doanh vật liệu xây dựng</t>
  </si>
  <si>
    <t>7/2014</t>
  </si>
  <si>
    <t>7/2015</t>
  </si>
  <si>
    <t>30 221 000486</t>
  </si>
  <si>
    <t>30/5/2014</t>
  </si>
  <si>
    <t>21/7/2014</t>
  </si>
  <si>
    <t xml:space="preserve">89/QĐ-KKT </t>
  </si>
  <si>
    <t>19/6/2014</t>
  </si>
  <si>
    <t>Công ty TNHH MTV Đức Nhân Lao Bảo</t>
  </si>
  <si>
    <t>Trạm dừng chân Mai Linh Lao Bảo</t>
  </si>
  <si>
    <t>09/2012</t>
  </si>
  <si>
    <t>30 221 000075</t>
  </si>
  <si>
    <t>27/11/2012</t>
  </si>
  <si>
    <t xml:space="preserve">101/QĐ-KKT </t>
  </si>
  <si>
    <t>28/7/2011</t>
  </si>
  <si>
    <t>Công ty TNHH Chaichareon Việt - Thái</t>
  </si>
  <si>
    <t>Nhà máy sản xuất nước uống tăng lực Supper Horse</t>
  </si>
  <si>
    <t>30 2 023 000512</t>
  </si>
  <si>
    <t>29/9/2014</t>
  </si>
  <si>
    <t>Công ty TNHH MTV Trương Tân Phát</t>
  </si>
  <si>
    <t>Sản xuất và chế biễn gỗ nội thất và xây dựng. Công suất 3,200 m3/năm</t>
  </si>
  <si>
    <t>GĐ 1: 03/2016; GĐ 2: 4/2017</t>
  </si>
  <si>
    <t>GĐ 1: 03/2017; GĐ 2: 12/2017</t>
  </si>
  <si>
    <t>30 221 000321</t>
  </si>
  <si>
    <t>24/12/2015</t>
  </si>
  <si>
    <t xml:space="preserve">03/QĐ-KKT  </t>
  </si>
  <si>
    <t>Nhà máy sản xuất tã, giấy Lao Bảo</t>
  </si>
  <si>
    <t>03/2014</t>
  </si>
  <si>
    <t>30 221 000416</t>
  </si>
  <si>
    <t>15/4/2013</t>
  </si>
  <si>
    <t xml:space="preserve">50/QĐ-KKT  </t>
  </si>
  <si>
    <t>25/4/2013</t>
  </si>
  <si>
    <t xml:space="preserve">Công ty TNHH MTV Lao Bảo Electronics </t>
  </si>
  <si>
    <t>Nhà máy chế biến hạt điều Lao Bảo</t>
  </si>
  <si>
    <t>Đầu tư xây dựng nhà máy chế biến hạt điều; công suất 875 tấn/năm</t>
  </si>
  <si>
    <t>11/2015</t>
  </si>
  <si>
    <t>30 221 000500</t>
  </si>
  <si>
    <t xml:space="preserve">94/QĐ-KKT  </t>
  </si>
  <si>
    <t>24/6/2014</t>
  </si>
  <si>
    <t>Công ty TNHH MTV Trần Gia Thịnh Phát</t>
  </si>
  <si>
    <t>30 221 000488</t>
  </si>
  <si>
    <t xml:space="preserve">93/QĐ-KKT </t>
  </si>
  <si>
    <t xml:space="preserve"> 23/6/2014</t>
  </si>
  <si>
    <t>Công ty TNHH MTV Khương Tuyển</t>
  </si>
  <si>
    <t>8/2015</t>
  </si>
  <si>
    <t>30 221 000448</t>
  </si>
  <si>
    <t>28/6/2013</t>
  </si>
  <si>
    <t xml:space="preserve">139/QĐ-KKT  </t>
  </si>
  <si>
    <t>24/7/2014</t>
  </si>
  <si>
    <t>Công ty TNHH MTV Quốc Đoài Phát</t>
  </si>
  <si>
    <t>Nhà máy sản xuất - gia công sản phẩm cơ khí và gia dụng Quốc Đoài</t>
  </si>
  <si>
    <t>Sản xuất, gia công sản phẩm cơ khí và gia dụng, công suất 960 tấn sản phẩm/năm</t>
  </si>
  <si>
    <t>30 221 000517</t>
  </si>
  <si>
    <t xml:space="preserve">29/QĐ-KKT </t>
  </si>
  <si>
    <t>17/3/2016</t>
  </si>
  <si>
    <t>Quán cà phê Hương Sen</t>
  </si>
  <si>
    <t xml:space="preserve">211/QĐ-BQL </t>
  </si>
  <si>
    <t>Công ty TNHH Kim Thảo Quảng Trị</t>
  </si>
  <si>
    <t>Khu vui chơi giải trí công viên văn hóa trung tâm thị trấn Lao Bảo</t>
  </si>
  <si>
    <t xml:space="preserve">45/QĐ-KKT </t>
  </si>
  <si>
    <t>Doanh nghiệp tư nhân Thảo Nhi</t>
  </si>
  <si>
    <t>Khu dịch vụ du lịch Thảo Nhi</t>
  </si>
  <si>
    <t xml:space="preserve">61/QĐ-KKT </t>
  </si>
  <si>
    <t>Trung tâm Thương mại Dịch vụ Làng Vây</t>
  </si>
  <si>
    <t>9/2007</t>
  </si>
  <si>
    <t>30 221 000047</t>
  </si>
  <si>
    <t>21/8/2007</t>
  </si>
  <si>
    <t xml:space="preserve">348/QĐ-BQL </t>
  </si>
  <si>
    <t>Công ty xăng dầu Quảng Trị</t>
  </si>
  <si>
    <t xml:space="preserve">48/QĐ-BQL </t>
  </si>
  <si>
    <t>Khu CN Tân Thành</t>
  </si>
  <si>
    <t>30 2 023 000487</t>
  </si>
  <si>
    <t xml:space="preserve">222/QĐ-KKT </t>
  </si>
  <si>
    <t>Trồng và phát triển cây Mắc ca tại huyện Hướng Hóa</t>
  </si>
  <si>
    <t>2014</t>
  </si>
  <si>
    <t>30 222 000518</t>
  </si>
  <si>
    <t>17/10/2014</t>
  </si>
  <si>
    <t>Công ty cổ phần cao su Khe Sanh</t>
  </si>
  <si>
    <t>Nhà máy chế biến cà phê Khe Sanh</t>
  </si>
  <si>
    <t>Thị Trấn Khe Sanh</t>
  </si>
  <si>
    <t>30 221 000386</t>
  </si>
  <si>
    <t>2792/QĐ-UBND</t>
  </si>
  <si>
    <t>21/12/2011</t>
  </si>
  <si>
    <t>Công trình thủy lợi, thủy điện Quảng Trị</t>
  </si>
  <si>
    <t>9/2003</t>
  </si>
  <si>
    <t>12/2007</t>
  </si>
  <si>
    <t>30 221 000182</t>
  </si>
  <si>
    <t>13/6/2011</t>
  </si>
  <si>
    <t>Công ty CP Năng lượng Mai Linh</t>
  </si>
  <si>
    <t>Dự án Thủy điện La La</t>
  </si>
  <si>
    <t>Công suất lắp máy 3000KW; Điện lượng trung bình 12.140.000 KWh/năm</t>
  </si>
  <si>
    <t>02/2008</t>
  </si>
  <si>
    <t>5/2009</t>
  </si>
  <si>
    <t>30 221 000009</t>
  </si>
  <si>
    <t>28/11/2006</t>
  </si>
  <si>
    <t>25/6/2009</t>
  </si>
  <si>
    <t>832/QĐ-UBND</t>
  </si>
  <si>
    <t>Xí nghiệp sản xuất vật liệu xây dựng số 5 thuộc Cty XD và trang trí nội thất Bạch Đằng</t>
  </si>
  <si>
    <t>Nhà máy gạch Tuy nen Hướng Hóa</t>
  </si>
  <si>
    <t>Xây dựng lò sấy và nung gạch Tuy nen; Công suất 10 triệu viên/năm</t>
  </si>
  <si>
    <t>7/2000</t>
  </si>
  <si>
    <t>12/2000</t>
  </si>
  <si>
    <t>1934/QĐ-UB</t>
  </si>
  <si>
    <t>1234/QĐ-UB</t>
  </si>
  <si>
    <t>Công ty Cổ phần Sông Cầu</t>
  </si>
  <si>
    <t>Thủy điện Hạ Rào Quán - tỉnh Quảng Trị</t>
  </si>
  <si>
    <t>Sản xuất thủy điện, công suất 6 MW</t>
  </si>
  <si>
    <t>Quý I/2007</t>
  </si>
  <si>
    <t>Quý IV/2008</t>
  </si>
  <si>
    <t>30 221 000016</t>
  </si>
  <si>
    <t>Khách sạn Thái Ninh</t>
  </si>
  <si>
    <t>11/2006</t>
  </si>
  <si>
    <t>5/2008</t>
  </si>
  <si>
    <t>XD Siêu thị bán sĩ, lẻ hàng hóa nhập khẩu từ Lào và Thái Lan; Kho hàng chuyên dùng</t>
  </si>
  <si>
    <t xml:space="preserve">Trưng bày, giới thiệu, phân phối (bán buôn, bán lẽ) </t>
  </si>
  <si>
    <t>XD trung tâm cung ứng hải sản; khu dịch vụ thể thao tổng hợp và 02 sân bóng đã mi ni</t>
  </si>
  <si>
    <t xml:space="preserve">Xây dựng trụ sở làm việc kết hợp kho tiền Phòng giao dịch Lao Bao. </t>
  </si>
  <si>
    <t>Mua bán, XNK máy móc thiết bị và máy nông lâm ngư cơ, xe ô tô, phụ tùng  xe có động cơ</t>
  </si>
  <si>
    <t xml:space="preserve">Cửa hàng trưng bày và KDTM tổng hợp; dịch vụ thể thao tổng hợp 03 sân bóng đá mini </t>
  </si>
  <si>
    <t>Cửa hàng trưng bày và KDTM tổng hợp: rượu, bia, nước giải khát các loại, thiết bị điện</t>
  </si>
  <si>
    <t>KD XNK nông lâm sản. Sản lượng gạo nếp 3,5 ngàn tấn/năm; gỗ 3,2 ngàn khối/năm</t>
  </si>
  <si>
    <t xml:space="preserve">Công suất 60 triệu lon tăng lực/năm và 15 triệu lít nước uống tinh khiết </t>
  </si>
  <si>
    <t>Sản xuất, chế biến cà phê bột,cà phê hòa tan</t>
  </si>
  <si>
    <t>Xã Tân Thành</t>
  </si>
  <si>
    <t>Xã Tân Hợp</t>
  </si>
  <si>
    <t>Xã Tân Lập, Tân Long</t>
  </si>
  <si>
    <t>Cụm SXCN tập trung phía Tây Bắc TT Lao Bảo</t>
  </si>
  <si>
    <t>Công ty TNHH MTV Bằng Loan</t>
  </si>
  <si>
    <t>Trường Mầm non Tuổi Thần Tiên</t>
  </si>
  <si>
    <t>17/12/2012</t>
  </si>
  <si>
    <t>30 221 000396</t>
  </si>
  <si>
    <t>20/12/2012</t>
  </si>
  <si>
    <t>30 221 000399</t>
  </si>
  <si>
    <t>30 221 000275</t>
  </si>
  <si>
    <t>Công ty TNHH xây lắp Khe Sanh</t>
  </si>
  <si>
    <t>30 221 000066</t>
  </si>
  <si>
    <t>26/10/2007</t>
  </si>
  <si>
    <t>Bán cà phê, giải khát.</t>
  </si>
  <si>
    <t>Kinh doanh cà phê giải khát, ăn uống, bán hàng lưu niệm</t>
  </si>
  <si>
    <t>02/11/2001 16/10/2015</t>
  </si>
  <si>
    <t>TỔNG HỢP DỰ ÁN ĐẦU TƯ TẠI KHU KINH TẾ - THƯƠNG MẠI ĐẶC BIỆT LAO BẢO</t>
  </si>
  <si>
    <t>Trường mầm non 225-315 trẻ/năm; khu vui chơi giải trí dành cho trẻ em</t>
  </si>
  <si>
    <t>Khách sạn Sê Pôn</t>
  </si>
  <si>
    <t>Trạm xăng dầu</t>
  </si>
  <si>
    <t>TỔNG HỢP DỰ ÁN ĐẦU TƯ TẠI CÁC KHU CÔNG NGHIỆ, KHU KINH TẾ</t>
  </si>
  <si>
    <t>TRÊN ĐỊA BÀN TỈNH QUẢNG TRỊ</t>
  </si>
  <si>
    <t>Khu công nghiệp Nam Đông Hà</t>
  </si>
  <si>
    <t>Khu công nghiệp Tây Bắc Hồ Xá</t>
  </si>
  <si>
    <t>Khu Kinh tế - Thương mại đặc biệt Lao Bảo</t>
  </si>
  <si>
    <t>Khu Kinh tế Đông Nam Quảng Trị</t>
  </si>
  <si>
    <t>Khu công nghiệp/ Khu kinh tế</t>
  </si>
  <si>
    <t>Diện tích (ha)</t>
  </si>
  <si>
    <t>14/3/2001 29/9/2014</t>
  </si>
  <si>
    <t>10/10/2002 04/9/2012</t>
  </si>
  <si>
    <t>09/6/2003 12/9/2007</t>
  </si>
  <si>
    <t>30/12/2005 08/6/2009</t>
  </si>
  <si>
    <t>05/01/2006 25/7/2012</t>
  </si>
  <si>
    <t>31/8/2006 11/12/2008</t>
  </si>
  <si>
    <t>20/12/2006 11/01/2010</t>
  </si>
  <si>
    <t>28/11/2006 25/6/2009</t>
  </si>
  <si>
    <t>09/3/2007 09/12/2014</t>
  </si>
  <si>
    <t>04/12/2007 27/11/2012</t>
  </si>
  <si>
    <t>09/01/2008 09/3/2012</t>
  </si>
  <si>
    <t>07/4/2009 13/6/2011</t>
  </si>
  <si>
    <t>25/4/2011 30/01/2013</t>
  </si>
  <si>
    <t>04/7/2011 24/12/2015</t>
  </si>
  <si>
    <t>28/5/2012 08/5/2013</t>
  </si>
  <si>
    <t>24/12/2012 14/5/2013</t>
  </si>
  <si>
    <t>11/3/2013 15/4/2013</t>
  </si>
  <si>
    <t>23/3/2013 08/5/2013</t>
  </si>
  <si>
    <t>23/3/2013 13/5/2013</t>
  </si>
  <si>
    <t>23/3/2013 30/6/2015</t>
  </si>
  <si>
    <t>27/2/2013 05/6/2015</t>
  </si>
  <si>
    <t>27/3/2013 25/12/2015</t>
  </si>
  <si>
    <t>30/5/2013 23/7/2014</t>
  </si>
  <si>
    <t>08/10/2013 14/01/2014</t>
  </si>
  <si>
    <t>04/12/2013 16/01/2015</t>
  </si>
  <si>
    <t>17/10/2014 03/2/2015</t>
  </si>
  <si>
    <t>30/5/2014 21/7/2014</t>
  </si>
  <si>
    <t>30 221 000459</t>
  </si>
  <si>
    <t>25/4/2014</t>
  </si>
  <si>
    <t>30 221 000289</t>
  </si>
  <si>
    <t>30 2 043 000406</t>
  </si>
  <si>
    <t>30 221 000446</t>
  </si>
  <si>
    <t>30 321 000009</t>
  </si>
  <si>
    <t>25/06/2010 24/11/2011</t>
  </si>
  <si>
    <t>3/11/2011 01/9/2016</t>
  </si>
  <si>
    <t>30/3/2012 12/01/2013</t>
  </si>
  <si>
    <t>21/06/2013 16/10/2014</t>
  </si>
  <si>
    <t>16/12/2015 21/12/2016</t>
  </si>
  <si>
    <t xml:space="preserve">29/12/2011 23/9/2015 </t>
  </si>
  <si>
    <t>22/10/2008 13/6/2016</t>
  </si>
  <si>
    <t>Công ty Cổ phần Licogi 13</t>
  </si>
  <si>
    <t>Đầu tư xây dựng và kinh doanh khai thác cơ sở hà tầng KCN Quán Ngang - giai đoạn 3</t>
  </si>
  <si>
    <t>Trạm Biến áp 110KV Lao Bảo</t>
  </si>
  <si>
    <t>Điện áp 110/35/22KV; công suất 2 x 25MVA</t>
  </si>
  <si>
    <t>2003</t>
  </si>
  <si>
    <t>2004</t>
  </si>
  <si>
    <t>Trung tâm Bưu chính Viễn thông Khu Thương mại Lao Bảo</t>
  </si>
  <si>
    <t>2006</t>
  </si>
  <si>
    <t>1391/QĐ-UBND</t>
  </si>
  <si>
    <t>Công ty cấp thoát nước Quảng Trị</t>
  </si>
  <si>
    <t>Nhà máy cấp nước thị trấn Lao Bảo</t>
  </si>
  <si>
    <t>Cấp thoát nước phục vụ sản xuất và sinh hoạt</t>
  </si>
  <si>
    <t>Thị trấn Lao Bảo</t>
  </si>
  <si>
    <t>2764/QĐ-UBND</t>
  </si>
  <si>
    <t>19/12/2002</t>
  </si>
  <si>
    <t>Công ty TNHH MTV Hồ Nghĩa An</t>
  </si>
  <si>
    <t>Nhà máy sản xuất than củi từ trấu phế thải</t>
  </si>
  <si>
    <t>Sản xuất than củi từ trấu phế thải. Công suất 8.000 tấn sản phẩm/năm</t>
  </si>
  <si>
    <t>684/QĐ-UBND</t>
  </si>
  <si>
    <t>2732/QĐ-UBND</t>
  </si>
  <si>
    <t>28/10/2016</t>
  </si>
  <si>
    <t>910/QĐ-UBND</t>
  </si>
  <si>
    <t>Số dự án đầu tư</t>
  </si>
  <si>
    <t>Dự án đang xây dựng</t>
  </si>
  <si>
    <t>Dự án đang làm thủ tục đầu tư</t>
  </si>
  <si>
    <t>1052/QĐ-UBND</t>
  </si>
  <si>
    <t>22/5/2017</t>
  </si>
  <si>
    <t>2116/QĐ-UBND; 1086/QĐ-UBND</t>
  </si>
  <si>
    <t>8/10/2007; 20/5/2016</t>
  </si>
  <si>
    <t>11/11/2013; 20/4/2015</t>
  </si>
  <si>
    <t>2138/QĐ-UBND; 739/QĐ-UBND</t>
  </si>
  <si>
    <t>517/QĐ-UBND</t>
  </si>
  <si>
    <t>2563/QĐ-UBND</t>
  </si>
  <si>
    <t>21/11/2014</t>
  </si>
  <si>
    <t>2650/QĐ-UBND</t>
  </si>
  <si>
    <t>438/QĐ-UBND</t>
  </si>
  <si>
    <t>2213/QĐ-UBND</t>
  </si>
  <si>
    <t>14/10/2015</t>
  </si>
  <si>
    <t>31/12/2015</t>
  </si>
  <si>
    <t>2685/QĐ-UBND</t>
  </si>
  <si>
    <t>Đầu tư xây dựng kết cấu hạ tầng KCN; diện tích đất cho thuê: 970.028,21m2</t>
  </si>
  <si>
    <t>1/2/2008; 25/4/2014</t>
  </si>
  <si>
    <t>25 triệu lít/ năm, hướng mở rộng nâng công suất 25 triệu lít/năm</t>
  </si>
  <si>
    <t>Nguyễn Minh Tuấn, Giám đốc, Tel: 0904111051</t>
  </si>
  <si>
    <t>28/02/2008</t>
  </si>
  <si>
    <t>01/XN-UBND</t>
  </si>
  <si>
    <t>Lê Vĩnh Thiều, Giám đốc, Tel: 0913425558</t>
  </si>
  <si>
    <t>40,000 tấn sản phẩm/năm (Giai đoạn 1: 20.000 tấn/năm)</t>
  </si>
  <si>
    <t>125/QĐ-UBND</t>
  </si>
  <si>
    <t>21/01/2009</t>
  </si>
  <si>
    <t>30 3031 000023</t>
  </si>
  <si>
    <t>SX nguyên vật liệu hàn: 7.200 tấn/ năm; chế biến quặng titan sa khoáng: 12.000 tấn sp/năm</t>
  </si>
  <si>
    <t>20/92012</t>
  </si>
  <si>
    <t>Dương Văn Thanh, Giám đốc, Tel: 0914226098</t>
  </si>
  <si>
    <t>40.000 tấn sản phẩm phân bón NPK các loại/ năm</t>
  </si>
  <si>
    <t>31/12/2010</t>
  </si>
  <si>
    <t>3,4 triệu tấn quy chuẩn/ năm</t>
  </si>
  <si>
    <t>Nhà máy sản xuất, chế biến bột cá Hồng Đức Vượng</t>
  </si>
  <si>
    <t>24.000 tấn bột cá/ năm</t>
  </si>
  <si>
    <t>Toại, Tel: 0906870569</t>
  </si>
  <si>
    <t>Cao Thanh Nam, Tổng Giám đốc, Tel: 0912488469</t>
  </si>
  <si>
    <t>25/12/2014</t>
  </si>
  <si>
    <t>186/TB-UBND huyện Gio Linh</t>
  </si>
  <si>
    <t>30 121 0001167</t>
  </si>
  <si>
    <t>02/6/2014; 24/9/2015</t>
  </si>
  <si>
    <t>523, 1646, 1990 và 2241/QĐ-UBND</t>
  </si>
  <si>
    <t>26/3,12/8/14; 18/9,15/10/15</t>
  </si>
  <si>
    <t>2574/QĐ-UBND; 1845/QĐ-UBND</t>
  </si>
  <si>
    <t>01/12/2011; 09/10/2012</t>
  </si>
  <si>
    <t>30 121 000032</t>
  </si>
  <si>
    <t>0,60 tỷ USD</t>
  </si>
  <si>
    <t>Kho chứa và trạm chiết nạp khí VT-Gas Quảng Trị</t>
  </si>
  <si>
    <t>C.suất bồn chứa: 02 bồn chứa (30 tấn/01 bồn)
C.suất nạp chai: 9.000 tấn/năm</t>
  </si>
  <si>
    <t>01/2012</t>
  </si>
  <si>
    <t>30 222 000339</t>
  </si>
  <si>
    <t xml:space="preserve">316/QĐ-UBND </t>
  </si>
  <si>
    <t>Công ty TNHH đóng tàu Cửa Việt</t>
  </si>
  <si>
    <t>Nhà máy sửa chữa và đóng tàu Cửa Việt</t>
  </si>
  <si>
    <t xml:space="preserve">Đóng mới tàu 250DWT đến 900DWT 20-25 tàu, sửa chữa 100 tàu/năm. </t>
  </si>
  <si>
    <t>Xã Gio Mai</t>
  </si>
  <si>
    <t>Võ Văn Thụ, Giám đốc: 0905474289</t>
  </si>
  <si>
    <t>Cẩm Tú, Trợ lý: 0907293437</t>
  </si>
  <si>
    <t>Huy: 0905634880 - 0934097424</t>
  </si>
  <si>
    <t>Thủy: 0911511866 - 0913255555</t>
  </si>
  <si>
    <t>Trần Hữu Tình, Giám đốc: 0983446086</t>
  </si>
  <si>
    <t>Hiếu, Tổng Giám đốc: 0903580190 - 0915459486</t>
  </si>
  <si>
    <t>Chị Hoa: 0905805179</t>
  </si>
  <si>
    <t>Công ty may Hoà Thọ - Đông Hà</t>
  </si>
  <si>
    <t>Nhà máy bia Hà Nội - Quảng Trị</t>
  </si>
  <si>
    <t>Điện lực Quảng Trị</t>
  </si>
  <si>
    <t>Ngân hàng Công Thương Việt Nam</t>
  </si>
  <si>
    <t>Công ty TNHH chế biến lâm sản Shaiyoo AA Quảng Trị</t>
  </si>
  <si>
    <t>Nhà máy sản xuất dăm gỗ và chế biến lâm đặc sản Shaiyoo AA Quảng Trị</t>
  </si>
  <si>
    <t>Sản xuất dăm gỗ, 80.000 tấn/năm; sản xuất viên nén năng lượng, 30.000 tấn/năm</t>
  </si>
  <si>
    <t>3/2016</t>
  </si>
  <si>
    <t>Khu du lịch - nghỉ dưỡng Biển Vàng</t>
  </si>
  <si>
    <t>Xưởng phủ mặt Melamine ván MDF</t>
  </si>
  <si>
    <t>15.000 m3 ván phủ mặt/ năm</t>
  </si>
  <si>
    <t>30 3031 000020</t>
  </si>
  <si>
    <t>27/9/2001</t>
  </si>
  <si>
    <t>16/4/2013</t>
  </si>
  <si>
    <t>2169/QĐ-UBND</t>
  </si>
  <si>
    <t>TỔNG HỢP DỰ ÁN ĐẦU TƯ TRỰC TIẾP NƯỚC NGOÀI (FDI)</t>
  </si>
  <si>
    <t>TẠI CÁC KKT, KCN TRÊN ĐỊA BÀN TỈNH QUẢNG TRỊ</t>
  </si>
  <si>
    <t>Khu KT-TM đặc biệt Lao Bảo</t>
  </si>
  <si>
    <t>1692/QĐ-UBND</t>
  </si>
  <si>
    <t>462/QĐ-UBND</t>
  </si>
  <si>
    <t>1837/QĐ-UBND</t>
  </si>
  <si>
    <t>27/8/2007</t>
  </si>
  <si>
    <t>2188/QĐ-UBND</t>
  </si>
  <si>
    <t>20/11/2008</t>
  </si>
  <si>
    <t>2509/QĐ-UBND</t>
  </si>
  <si>
    <t>28/11/2007</t>
  </si>
  <si>
    <t>733/QĐ-UBND</t>
  </si>
  <si>
    <t>27/4/2009</t>
  </si>
  <si>
    <t>1822/QĐ-UBND</t>
  </si>
  <si>
    <t>28/9/2010</t>
  </si>
  <si>
    <t>22/5/2013</t>
  </si>
  <si>
    <t>2622/QĐ-UBND</t>
  </si>
  <si>
    <t>1106/QĐ-UBND</t>
  </si>
  <si>
    <t>1820/QĐ-UBND;
705/QĐ-UBND</t>
  </si>
  <si>
    <t>26/9/2008;
15/4/2015</t>
  </si>
  <si>
    <t>745/QĐ-UBND;
2378/QĐ-UBND</t>
  </si>
  <si>
    <t>8/5/2013;
29/9/2016</t>
  </si>
  <si>
    <t>264/QĐ-UBND</t>
  </si>
  <si>
    <t>23/02/2013</t>
  </si>
  <si>
    <t>633/QĐ-UBND</t>
  </si>
  <si>
    <t>2237/QĐ-UBND</t>
  </si>
  <si>
    <t>15/10/2015</t>
  </si>
  <si>
    <t>2170/QĐ-UBND</t>
  </si>
  <si>
    <t>12/01/2013</t>
  </si>
  <si>
    <t>09/5/2009</t>
  </si>
  <si>
    <t>2762/QĐ-UB;  212/QĐ-KKT</t>
  </si>
  <si>
    <t>Tổng Công ty Điện lực Việt Nam</t>
  </si>
  <si>
    <t>04/4/2013</t>
  </si>
  <si>
    <t>Vốn thực hiện (1.000 VNĐ)</t>
  </si>
  <si>
    <t xml:space="preserve">05/2007 </t>
  </si>
  <si>
    <t>09/2009</t>
  </si>
  <si>
    <t>GĐ1: 2001; GĐ2: 01/2015</t>
  </si>
  <si>
    <t>Gđ1: 12/2001; Gđ2: 12/2015</t>
  </si>
  <si>
    <t>KCN Nam Đông Hà</t>
  </si>
  <si>
    <t>KKT Đông Nam</t>
  </si>
  <si>
    <t>Xây dựng trụ sở làm việc kiêm kho tiền CN Ngân hàng NN và PTNT Lao Bảo</t>
  </si>
  <si>
    <t>Công ty TNHH MTV Hương Sen</t>
  </si>
  <si>
    <t>Công ty Thủy điện Quảng Trị - Tập đoàn Điện lực Việt Nam</t>
  </si>
  <si>
    <t>XD Trạm dịch vụ Hành lang Đông Tây - Làng Vây</t>
  </si>
  <si>
    <t>Chi nhánh NH NN và PTNT Lao Bảo</t>
  </si>
  <si>
    <t>Công ty TNHH My Anh - Khe Sanh</t>
  </si>
  <si>
    <t>Công viên văn hóa trung tâm thị trấn Lao Bảo</t>
  </si>
  <si>
    <t>Dự án đã được cho thuê đất/ QĐ chủ trương ĐT/ cấp Giấy CNĐKĐT đang xây dựng</t>
  </si>
  <si>
    <t>Cấu kiện BT: 10,000 tấn; BT thương phẩm: 1,000 tấn; Thép định hình: 1,500 tấn/ năm</t>
  </si>
  <si>
    <t>Siêu thị; hội nghị; NH cưới; mua bán xe gắn máy và bảo hành sửa chữa; 28 phòng ngũ</t>
  </si>
  <si>
    <t>Kinh doanh dịch vụ vui chơi giải trí; cà phê giải khát</t>
  </si>
  <si>
    <t>Trưng bày và KDTM tổng hợp: VLXD, thiết bị điện, điện tử, đồ gia dụng</t>
  </si>
  <si>
    <t>30 triệu miếng tã; 50,4 triệu cuộn giấy vệ sinh; 100,8 triệu miếng băng vệ sinh/năm</t>
  </si>
  <si>
    <t>Khách sạn 46 phòng ngũ; nhà hàng; DV tắm hơi, 08 phòng massage và 02 phòng karaoke.</t>
  </si>
  <si>
    <t>KDDV ăn uống, giải khát, mua sắm hàng hóa; vận tải hành.Trạm xăng dầu loại 3</t>
  </si>
  <si>
    <t>KD; vận tải hàng hóa; sửa chữa phương tiện; cho thuê kho bãi, dịch vụ Logistics</t>
  </si>
  <si>
    <t>SX cấu kiện cơ khí ph.vụ XD dân dụng và CN; SX lắp dựng nhà tiền chế bằng kết cấu thép</t>
  </si>
  <si>
    <t>16 phòng ngũ; nhà hàng ăn uống, giải khát; sân Ten nis, khu vui chơi dành cho trẻ em</t>
  </si>
  <si>
    <t>36 phòng ngủ; 08 phòng massage, 04 phòng karaoke, giải khát, cắt tóc, gội đầu</t>
  </si>
  <si>
    <t>Siêu thị mi ni KD bán buôn, bán lẻ hàng hóa tổng hợp; KD dịch vụ ăn uống</t>
  </si>
  <si>
    <t>2.875 sản phẩm/ năm</t>
  </si>
  <si>
    <t>Công ty cổ phần Đất Thép</t>
  </si>
  <si>
    <t>5.250 sản phẩm/ năm</t>
  </si>
  <si>
    <t>2.500 sản phẩm/ năm</t>
  </si>
  <si>
    <t>710 m3 sản phẩm/ năm</t>
  </si>
  <si>
    <t>9.000 sản phẩm/ năm</t>
  </si>
  <si>
    <t>Khu công nghiệp Quán Ngang (3 giai đoạn)</t>
  </si>
  <si>
    <t>XD Khu TM để bán, cho thuê, cho thuê mua; chuyển nhượng tài sản gắn liền với đất</t>
  </si>
  <si>
    <t>Khu Công thương mại - Dịch vụ Lao Bảo</t>
  </si>
  <si>
    <t>Xã Tân Hợp, Tân Lập. CCN xã Hướng Tân</t>
  </si>
  <si>
    <t>Khu Dịch vụ Du lịch Làng Vây</t>
  </si>
  <si>
    <t>Số/ Mã số</t>
  </si>
  <si>
    <t>11/11/2010 23/6/2017</t>
  </si>
  <si>
    <t>Trung tâm mua bán ô tô và vật liệu nội ngoại thất Minh Hưng</t>
  </si>
  <si>
    <t>Ô tô các loại; bảo dưỡng, sửa chữa và bán phụ tùng ô tô; vật liệu xây dựng, nội ngoại thất</t>
  </si>
  <si>
    <t>07/07/2005; 10/8/2017</t>
  </si>
  <si>
    <t>1/2018</t>
  </si>
  <si>
    <t>7/2019</t>
  </si>
  <si>
    <t>2179/QĐ-UBND</t>
  </si>
  <si>
    <t>Khu công nghiệp đa ngành Hàn Quốc - Quảng Trị</t>
  </si>
  <si>
    <t>Cầu cảng Hợp Thịnh, Bến cảng tổng hợp Cửa Việt</t>
  </si>
  <si>
    <t>Tiếp nhận tàu có tải trọng 5.000DWT, lượng hàng qua cảng 400.000 tấn.năm</t>
  </si>
  <si>
    <t>2025/QĐ-UBND; 3624065538</t>
  </si>
  <si>
    <t>28/9/2015; 30/9/2015, 22/6/2017</t>
  </si>
  <si>
    <t>Nhà máy sản xuất, gia công kim cơ khí và cấu kiện kim loại Đồng Tiến</t>
  </si>
  <si>
    <t>10.000 tấn sản phẩm kim cơ khí/ năm; 3.000 tấn sản phẩm cấu kiện kim loại/năm.</t>
  </si>
  <si>
    <t>Khu CTM - DV Lao Bảo</t>
  </si>
  <si>
    <t>Công viên VHTT thị trấn Lao Bảo</t>
  </si>
  <si>
    <t>Cụm SXCNTT phía Tây Bắc TT Lao Bảo</t>
  </si>
  <si>
    <t>Cụm SXCNTT phía Tây Bắc thị trấn Lao Bảo</t>
  </si>
  <si>
    <t>Kho xăng dầu Việt Lảo</t>
  </si>
  <si>
    <t>Khu bến cảng Nam Cửa Việt</t>
  </si>
  <si>
    <t>Khu Dịch vụ - Du lịch Cửa Việt</t>
  </si>
  <si>
    <t>90 phòng ngũ tiêu chuẩn 4 sao, 10 Bungalow đơn, dịch vụ ăn uống sân tập Golf</t>
  </si>
  <si>
    <t>200/QĐ-KKT</t>
  </si>
  <si>
    <t>2055/QĐ-UBND</t>
  </si>
  <si>
    <t>Doanh nghiệp tư nhân Thuận Quảng</t>
  </si>
  <si>
    <t>Xã Triệu Lăng</t>
  </si>
  <si>
    <t>8/2018</t>
  </si>
  <si>
    <t>3/2018</t>
  </si>
  <si>
    <t>3343/QĐ-UBND</t>
  </si>
  <si>
    <t>3197/QĐ-UBND</t>
  </si>
  <si>
    <t>01/4/2018</t>
  </si>
  <si>
    <t>31/3/2021</t>
  </si>
  <si>
    <t>246/QĐ-KKT</t>
  </si>
  <si>
    <t>Nhà máy chế biến gỗ Miền Trung</t>
  </si>
  <si>
    <t>Công ty TNHH đầu tư xây dựng Hoàng Hà Quảng Trị</t>
  </si>
  <si>
    <t>Khu Aquatica - Cua Viet beach and resort</t>
  </si>
  <si>
    <t>Khu DV-DL Cửa Việt</t>
  </si>
  <si>
    <t>1653/QĐ-UBND</t>
  </si>
  <si>
    <t>2603/QĐ-UBND; 3033/QĐ-UBND</t>
  </si>
  <si>
    <t>12/05/2011; 06/11/2017</t>
  </si>
  <si>
    <t>Nhà máy sản xuất bột giấy và giấy Thái Bình Xanh</t>
  </si>
  <si>
    <t>Công ty Cổ phần xúc tiến thương mại và du lịch Việt Nam</t>
  </si>
  <si>
    <t>Công ty Cổ phần tổng công ty thương mại Quảng Trị</t>
  </si>
  <si>
    <t>164/QĐ-UBND</t>
  </si>
  <si>
    <t>3134/QD-UBND</t>
  </si>
  <si>
    <t>2349/QĐ-UBND</t>
  </si>
  <si>
    <t>1493/QĐ-UBND</t>
  </si>
  <si>
    <t>2975/QĐ-UBND</t>
  </si>
  <si>
    <t xml:space="preserve">2974/QĐ-UBND </t>
  </si>
  <si>
    <t>2346/QĐ-UBND</t>
  </si>
  <si>
    <t>1991/QĐ-UBND</t>
  </si>
  <si>
    <t>1102/QĐ-UBND</t>
  </si>
  <si>
    <t>904/QĐ-UBND</t>
  </si>
  <si>
    <t>Nhà máy sản xuất cửa nhựa cao cấp uPVC VIP WINDOWS</t>
  </si>
  <si>
    <t>Khách sạn tiêu chuẩn 3 sao, 39 phòng; nhà hàng ăn uống; Dịch vụ massage: 09 phòng</t>
  </si>
  <si>
    <t xml:space="preserve">SXKD điện năng; quản lý, vận hành, bảo dưỡng, nâng cấp thiết bị công trình thủy điện </t>
  </si>
  <si>
    <t>62/QĐ-KKT</t>
  </si>
  <si>
    <t>Kiếm, Tel: 0905138919</t>
  </si>
  <si>
    <t>Hùng, Tel: 0913431254</t>
  </si>
  <si>
    <t>Bình, Phó Giám đốc, Tel: 0903575099</t>
  </si>
  <si>
    <t>Quốc, Giám đốc, Tel: 0985229555</t>
  </si>
  <si>
    <t>Nam, Giám đốc, Tel: 0913879729</t>
  </si>
  <si>
    <t>Hải, Giám đốc, Tel: 0913457812</t>
  </si>
  <si>
    <t>Nguyễn Mạnh Tân, Tel: 0903706118, nmt1962@gmail.com</t>
  </si>
  <si>
    <t>Cao Sỹ Toàn, Giám đốc, Tel: 0983620333, 0919687333</t>
  </si>
  <si>
    <t>Quý, Tel: 0913485167</t>
  </si>
  <si>
    <t>Huy, Phó Tổng Giám đốc 0985801099</t>
  </si>
  <si>
    <t>Hiếu, Tổng Giám đốc, Tel: 0903580190, 0915459486</t>
  </si>
  <si>
    <t>Phong, Giám đốc, Tel: 0905787797</t>
  </si>
  <si>
    <t>Nhã, Tel: 0935494345</t>
  </si>
  <si>
    <t>Đồng, Giám đốc, Tel: 0935141111</t>
  </si>
  <si>
    <t>Sơn, Giám đốc, Tel: 0914149295</t>
  </si>
  <si>
    <t>Lê Anh Dũng, Giám đốc, Tel: 0913447806</t>
  </si>
  <si>
    <t>Đoàn Luyến, Giám đốc, Tel: 0913485271</t>
  </si>
  <si>
    <t>Kiếm Anh, Giám đốc, Tel: 0985756777, 0913557707</t>
  </si>
  <si>
    <t>Long, Giám đốc, Tel: 0903574273</t>
  </si>
  <si>
    <t>Thúy, Giám đốc, Tel: 0982001004</t>
  </si>
  <si>
    <t>Trang, Giám đốc, Tel: 0913457901</t>
  </si>
  <si>
    <t>Hải, Tel: 0935555273</t>
  </si>
  <si>
    <t>Thắm, Giám đốc, Tel: 0905890063</t>
  </si>
  <si>
    <t>Hiệp, Tel: 0985976868</t>
  </si>
  <si>
    <t>Nguyễn Đắc Cường, Giám đốc, Tel: 0905012155, 0934870234</t>
  </si>
  <si>
    <t>Nguyễn Hữu Dũng, Giám đốc, Tel: 0976015555</t>
  </si>
  <si>
    <t>Như Mai, Tel: 0913407392, 0916710111</t>
  </si>
  <si>
    <t>Dũng, Phó Giám đốc, Tel: 0903539222</t>
  </si>
  <si>
    <t>Việt, Giám đốc, Tel: 0905073555</t>
  </si>
  <si>
    <t>Thành, Tổng Giám đốc, Tel:: 0913991503</t>
  </si>
  <si>
    <t>Quýnh, Giám đốc, Tel: 0914909669</t>
  </si>
  <si>
    <t>Lực, Giám đốc, Tel: 0913485268</t>
  </si>
  <si>
    <t>Nguyễn Đức Hào, Giám đốc, Tel: 0913485368</t>
  </si>
  <si>
    <t>Nguyễn Văn Minh, Giám đốc, Tel: 0976213234</t>
  </si>
  <si>
    <t>Aleck, Phó Giám đốc, Tel: 0914226358</t>
  </si>
  <si>
    <t>Dương, Tel: 0985298888, 0963890266</t>
  </si>
  <si>
    <t>Nguyễn Ngọc Thơ, Giám đốc, Tel: 0914019814</t>
  </si>
  <si>
    <t>3.500 sản phẩm/ năm</t>
  </si>
  <si>
    <t>Công ty TNHH MTV mộc mỹ nghệ Nguyễn</t>
  </si>
  <si>
    <t>Công ty TNHH MTV dụng cụ du lịch Jinquan Việt Nam</t>
  </si>
  <si>
    <t>Trần Đình Dũng, Giám đốc, Tel: 01292268668</t>
  </si>
  <si>
    <t>3467/QĐ-UBND</t>
  </si>
  <si>
    <t>Diện tích đất (ha)</t>
  </si>
  <si>
    <t>Vốn đầu tư (tỷ đồng)</t>
  </si>
  <si>
    <t>Diện tích đất ha)</t>
  </si>
  <si>
    <t>Bưu điện tỉnh Quảng Trị</t>
  </si>
  <si>
    <t>Huỳnh Văn Trí, Giám đốc, Tel: 0944738028</t>
  </si>
  <si>
    <t>Lê Đình Sung, Giám đốc, Tel: 0913485145</t>
  </si>
  <si>
    <t>Lê Bá Sơn, Giám đốc, Tel: 0905456717, 0914703009</t>
  </si>
  <si>
    <t>Hồ Ngọc Phước, Giám đốc, Tel: 0906448333</t>
  </si>
  <si>
    <t>Lưu, Tel: 0914005726</t>
  </si>
  <si>
    <t>Phục vụ SXKD điện năng và dịch vụ viễn thông công cộng EVN-Telecom</t>
  </si>
  <si>
    <t>Trồng và phát triển cây mắc ca; vườn ươm cây với công nghệ cao</t>
  </si>
  <si>
    <t>Nguyễn Quốc Toàn, Giám đốc: 0914315919</t>
  </si>
  <si>
    <t>Dũng, Chủ tịch: 01292 268668 Dũng, Giám đốc: 0936 666 686</t>
  </si>
  <si>
    <t>Hồ Xuân Hiếu, Tổng Giám đốc, Tel: 0903580190, 0915459486</t>
  </si>
  <si>
    <t>Lê Minh Hòa, Giám đốc: 01629174772; Hùng: 0946825369</t>
  </si>
  <si>
    <t>Công ty Cổ phần liên doanh cảng quốc tế Mỹ Thủy</t>
  </si>
  <si>
    <t>30.000 tấn ilmenite; 4.500 tấn zircon/ năm (2 giai đoạn)</t>
  </si>
  <si>
    <t>1/4/2008; 10/01/2018</t>
  </si>
  <si>
    <t>Phan Văn Tâm Chơn, Giám đốc; Tel: 0931935299</t>
  </si>
  <si>
    <t>Nhà máy chế biến khoáng sản Quảng Phú</t>
  </si>
  <si>
    <t>Tuyển tách quặng titan sa khoáng với công suất 18.000 tấn/năm</t>
  </si>
  <si>
    <t>Dương Văn Thanh, Tel: 0914226098</t>
  </si>
  <si>
    <t>Cửa hàng bán lẻ xăng dầu loại 3, 02 cột bơm, 03 vòi bơm</t>
  </si>
  <si>
    <t>3723/QĐ-UBND</t>
  </si>
  <si>
    <t>Hợp tác xã sản xuất kinh doanh dịch vụ tổng hợp Hà La</t>
  </si>
  <si>
    <t>Khai thác và nuôi trồng thủy sản Hà La</t>
  </si>
  <si>
    <t>Công suất 38,18 tấn sản phẩm các loại/năm</t>
  </si>
  <si>
    <t>Xã Triệu Phước</t>
  </si>
  <si>
    <t>9/2018</t>
  </si>
  <si>
    <t>13/12/2010; 02/01/2018</t>
  </si>
  <si>
    <t>Nhà máy sản xuất vật liệu xây dựng Hương Hoàng</t>
  </si>
  <si>
    <t>Gạch terrazzo, ngói màu và bồn inox</t>
  </si>
  <si>
    <t>518/QĐ-UBND</t>
  </si>
  <si>
    <t>Vốn thực hiện (1.000VNĐ)</t>
  </si>
  <si>
    <t>Công ty Gazprom EF Intrenatinal B.V (Russia)</t>
  </si>
  <si>
    <t>340MW</t>
  </si>
  <si>
    <t>Xã Hải An</t>
  </si>
  <si>
    <t>267 tr.USD</t>
  </si>
  <si>
    <t>Nhà máy điện tua bin khí chu trình hỗn hợp Quảng Trị</t>
  </si>
  <si>
    <t>Nhà máy sản xuất gia công cơ khí và quảng cáo VNT</t>
  </si>
  <si>
    <t xml:space="preserve">14 nhà thép tiền chế và 1.200 giá kệ/năm </t>
  </si>
  <si>
    <t>Công ty TNHH MTV Rạng Đông Quảng Trị</t>
  </si>
  <si>
    <t>18/4/2018</t>
  </si>
  <si>
    <t>Công ty TNHH dịch vụ và thương mại tổng hợp Tân Ký</t>
  </si>
  <si>
    <t>Nhà máy sản xuất viên gỗ nén sinh khối Tân Ký</t>
  </si>
  <si>
    <t>180.000 tấn/năm</t>
  </si>
  <si>
    <t>Công ty TNHH xây dựng thương mại và kinh doanh tổng hợp Phi Long</t>
  </si>
  <si>
    <t>Khu công nghiệp Tân Thành</t>
  </si>
  <si>
    <t>6.000 m3 dăm gỗ, 49.920 BDMT dăm gỗ</t>
  </si>
  <si>
    <t>Cơ sở thu mua,  bảo quản và sơ chế nông, lâm sản Trần Gia Thịnh Phát</t>
  </si>
  <si>
    <t>6.000 tấn/ năm</t>
  </si>
  <si>
    <t>06/6/2014 07/02/2018</t>
  </si>
  <si>
    <t>Nhà máy điện mặt trời LIG - Quảng Trị</t>
  </si>
  <si>
    <t>Xã Gio Hải</t>
  </si>
  <si>
    <t>Công suất thiết kế: 49,5 MWp; sản lượng điện: 67.960 MWh/năm</t>
  </si>
  <si>
    <t>1247/QĐ-UBND</t>
  </si>
  <si>
    <t>Công ty TNHH Daewon (Korea)</t>
  </si>
  <si>
    <t>Khu công nghiệp đa ngành Daewon</t>
  </si>
  <si>
    <t>Xã Triệu Trạch</t>
  </si>
  <si>
    <t>Khu công nghiệp đa ngành</t>
  </si>
  <si>
    <t>Nhà máy xử lý chất thải công nghiệp và nguy hại GFC</t>
  </si>
  <si>
    <t>40 triệu tấn/năm</t>
  </si>
  <si>
    <t>Tập đoàn FLC</t>
  </si>
  <si>
    <t>Khu nông nghiệp công nghệ cao FLC</t>
  </si>
  <si>
    <t>Nông nghiệp công nghệ cao</t>
  </si>
  <si>
    <t>Xã Hải Ba</t>
  </si>
  <si>
    <t>Hợp tác xã sản xuất kinh doanh dịch vụ nông nghiệp Duy Phiên</t>
  </si>
  <si>
    <t>9/2017</t>
  </si>
  <si>
    <t>2/2018</t>
  </si>
  <si>
    <t>3640/QĐ-UBND</t>
  </si>
  <si>
    <t>27/12/2017</t>
  </si>
  <si>
    <t>306/QĐ-UBND 842/QĐ-UBND</t>
  </si>
  <si>
    <t>08/02/2018 02/4/2018</t>
  </si>
  <si>
    <r>
      <rPr>
        <i/>
        <u val="single"/>
        <sz val="12"/>
        <color indexed="8"/>
        <rFont val="Times New Roman"/>
        <family val="1"/>
      </rPr>
      <t>Trong đó</t>
    </r>
    <r>
      <rPr>
        <i/>
        <sz val="12"/>
        <color indexed="8"/>
        <rFont val="Times New Roman"/>
        <family val="1"/>
      </rPr>
      <t>: Dự án có vốn đầu tư nước ngoài (FDI)</t>
    </r>
  </si>
  <si>
    <t>Nhà máy nhiệt điện than Quảng Trị 2</t>
  </si>
  <si>
    <t>1.200MW</t>
  </si>
  <si>
    <t>Xã Hải Khê</t>
  </si>
  <si>
    <t>2025</t>
  </si>
  <si>
    <t>2,278 tỷ USD</t>
  </si>
  <si>
    <t>căn hộ khách sạn nghỉ dưỡng (condotel) gồm 310 phòng và căn hộ, trung tâm thương mại</t>
  </si>
  <si>
    <t>Công ty TNHH xây dựng Hoàng Nguyên</t>
  </si>
  <si>
    <t>Nhà máy sản xuất bê tông thương phẩm, bê tông đúc sẵn Hoàng Nguyên</t>
  </si>
  <si>
    <t>Nguyễn Đức Trực, Giám đốc, Tel: 0913864184, 0933864184</t>
  </si>
  <si>
    <t>Cửa hàng xăng dầu Số 15</t>
  </si>
  <si>
    <t>Xã Tân Long</t>
  </si>
  <si>
    <t>Nhà máy chế biến nông lâm sản Toàn Cầu</t>
  </si>
  <si>
    <t>Thu mua, sản xuất và tiêu thụ các mặt hàng gỗ; bảo quản và sơ chế nông, lâm sản các loại</t>
  </si>
  <si>
    <t>18/6/2013 01/8/2018</t>
  </si>
  <si>
    <t>Trương Thị Nhung, Giám đốc, Tel: 0967458777</t>
  </si>
  <si>
    <t>2018</t>
  </si>
  <si>
    <t>2036</t>
  </si>
  <si>
    <t>Công ty cổ phần tổng công ty thương mại Quảng Trị</t>
  </si>
  <si>
    <t>Công ty cổ phần Hiệp Phú</t>
  </si>
  <si>
    <t>Công ty cổ phần Bạch Đằng Quảng Trị</t>
  </si>
  <si>
    <t>Công ty cổ phần Bảo Toàn A</t>
  </si>
  <si>
    <t>Công ty cao su Quảng Trị</t>
  </si>
  <si>
    <t>Công ty cổ phần Phú Hoa</t>
  </si>
  <si>
    <t>Công ty cổ phần du lịch và thương mại Tùng Việt</t>
  </si>
  <si>
    <t>Công ty cổ phần đầu tư phát triển kinh tế biển Quảng Trị</t>
  </si>
  <si>
    <t>Công ty cổ phần chăn nuôi CP Việt Nam</t>
  </si>
  <si>
    <t>Công ty cổ phần liên doanh cảng quốc tế Mỹ Thủy</t>
  </si>
  <si>
    <t>Công ty cổ phần Golf Quảng Trị</t>
  </si>
  <si>
    <t>Công ty cổ phần phát triển quan hệ Việt Nhật</t>
  </si>
  <si>
    <t>Cửa hàng xăng dầu Thuận Quảng</t>
  </si>
  <si>
    <t>Công ty cổ phần Licogi13</t>
  </si>
  <si>
    <t>Công ty cổ phần đầu tư xăng dầu Việt Lào</t>
  </si>
  <si>
    <t>Công ty cổ phần đầu tư công nghệ môi trường GFC</t>
  </si>
  <si>
    <t>Nhà máy sản xuất Inox và thép hợp kim</t>
  </si>
  <si>
    <t>240.000 tấn/năm</t>
  </si>
  <si>
    <t>Công ty TNHH CFG Quảng Trị</t>
  </si>
  <si>
    <t>Khu bến cảng CFG Nam Cửa Việt</t>
  </si>
  <si>
    <t>Xã Triệu An</t>
  </si>
  <si>
    <t>Hộ kinh doanh Lý Thị Kiều Nga</t>
  </si>
  <si>
    <t>Trang trại trồng trọt, chăn nuôi và nuôi trồng thủy sản tổng hợp Kỳ Lâm</t>
  </si>
  <si>
    <t>Trồng cây ăn trái, rau củ quả , chăn nuôi gia súc, gia cầm và nuôi trồng thủy sản</t>
  </si>
  <si>
    <t>Xã Gio Quang</t>
  </si>
  <si>
    <t>LD Cty TNHH điện lực Miền Tây Hàn Quốc - Cty TNHH ĐTPT DVXD Việt Nam - Cty TNHH Rich &amp; Wise</t>
  </si>
  <si>
    <t>2389/QĐ-UBND</t>
  </si>
  <si>
    <t>18/10/2018</t>
  </si>
  <si>
    <t>Tương đương (Tr.USD)</t>
  </si>
  <si>
    <t>20.000 m2 sản phẩm/ năm</t>
  </si>
  <si>
    <t>1.200 xe; 1.200 freedom leg; 12 bộ vỏ tàu lượn/ năm</t>
  </si>
  <si>
    <t>Khu công nghiệp Quán Ngang</t>
  </si>
  <si>
    <t>Công ty cổ phần tổ chức sự kiện và nội thất VNT</t>
  </si>
  <si>
    <t>152/QĐ-KKT</t>
  </si>
  <si>
    <t>20/9/2018</t>
  </si>
  <si>
    <t>1910/QĐ-UBND</t>
  </si>
  <si>
    <t>20/8/2018</t>
  </si>
  <si>
    <t>128/QĐ-KKT</t>
  </si>
  <si>
    <t>1000/QĐ-UBND</t>
  </si>
  <si>
    <t>14/5/2018</t>
  </si>
  <si>
    <t>6/2018</t>
  </si>
  <si>
    <t>12/2018</t>
  </si>
  <si>
    <t>IV</t>
  </si>
  <si>
    <t>2640/QĐ-UBND</t>
  </si>
  <si>
    <t>13/11/2018</t>
  </si>
  <si>
    <t>01/2019</t>
  </si>
  <si>
    <t>3/2019</t>
  </si>
  <si>
    <t>Khu dịch vụ và sản xuất rượu gạo Kim Long Giao Quảng Trị</t>
  </si>
  <si>
    <t>Sản xuất rượu các loại và kinh doanh nhà hàng</t>
  </si>
  <si>
    <t>Xã Hải Dương</t>
  </si>
  <si>
    <t>Nhà máy nung kính cường lực, sản xuất kính an toàn PHC</t>
  </si>
  <si>
    <t>Công ty cổ phần kính mặt trời PHC</t>
  </si>
  <si>
    <t>Công ty TNHH Tân Việt Quang</t>
  </si>
  <si>
    <t>Tập đoàn đại chúng TPI Polene Power (Thailand)</t>
  </si>
  <si>
    <t>Tổng kho xăng - dầu - khí, kết hợp kho ngoại quan</t>
  </si>
  <si>
    <t>Dung tích bồn chứa 230.000m3</t>
  </si>
  <si>
    <t>Cảng hàng không Quảng Trị</t>
  </si>
  <si>
    <t>Cảng hàng không dân dụng cấp 4C, 02 vị trí đỗ máy bay</t>
  </si>
  <si>
    <t>Dự kiến 2018</t>
  </si>
  <si>
    <t>Biểu 2: TỔNG HỢP DỰ ÁN ĐẦU TƯ QUYẾT ĐỊNH CHỦ TRƯƠNG ĐẦU TƯ/ CẤP GIẤY CNĐKĐT MỚI</t>
  </si>
  <si>
    <t>Vốn đầu tư quy ra Tr.USD</t>
  </si>
  <si>
    <t>TTrCP đề nghị chấm dứt</t>
  </si>
  <si>
    <t>2271/QĐ-UBND 1972/QĐ-UBND 197/QĐ-UBND</t>
  </si>
  <si>
    <t>27/10/2014 19/8/2016 03/02/2015</t>
  </si>
  <si>
    <t>Khánh thành 2018</t>
  </si>
  <si>
    <t>Ngọc, Phiên dịch, Tel: 0946132567</t>
  </si>
  <si>
    <t>Công ty cổ phần Long Giao Quảng Trị</t>
  </si>
  <si>
    <t>Công ty cổ phần đầu tư xây dựng và dịch vụ Việt Nam</t>
  </si>
  <si>
    <t>Công ty TNHH vận tải thủy bộ Hải Hà</t>
  </si>
  <si>
    <t>Khu bến cảng Bắc Cửa Việt</t>
  </si>
  <si>
    <t>Công ty cổ phần tập đoàn T&amp;T</t>
  </si>
  <si>
    <t>Nhà máy điện khí 4.000MW, cảng nhập LNG 4 triệu tấn/năm, kho chứa khí LNG</t>
  </si>
  <si>
    <t>Tổng cộng (45 dự án)</t>
  </si>
  <si>
    <t>3088/QĐ-UBND</t>
  </si>
  <si>
    <t>28/02/2018</t>
  </si>
  <si>
    <t>I/2019</t>
  </si>
  <si>
    <t>IV/2022</t>
  </si>
  <si>
    <t>Khu bến cảng 04 cầu cảng chuyên dùng dài 510m, tiếp nhận cỡ tàu đến 5.000 DWT</t>
  </si>
  <si>
    <t>16/QĐ-TTg</t>
  </si>
  <si>
    <t>III/2020</t>
  </si>
  <si>
    <t>252/QĐ-UBND</t>
  </si>
  <si>
    <t>A</t>
  </si>
  <si>
    <t>Dự án đã cấp Quyết định CTĐT/Giấy CNĐKĐT</t>
  </si>
  <si>
    <t>02/2019</t>
  </si>
  <si>
    <t>02/2021</t>
  </si>
  <si>
    <t>04/01/2019</t>
  </si>
  <si>
    <t>30/01/2019</t>
  </si>
  <si>
    <t>22/01/2019</t>
  </si>
  <si>
    <t>25/6/2012 22/01/2019</t>
  </si>
  <si>
    <t>10/3/2015</t>
  </si>
  <si>
    <t>02/10/2015</t>
  </si>
  <si>
    <t>17/8/2017</t>
  </si>
  <si>
    <t>12/01/2009</t>
  </si>
  <si>
    <t>02/6/2014</t>
  </si>
  <si>
    <t>05/01/2016</t>
  </si>
  <si>
    <t>03/02/2016</t>
  </si>
  <si>
    <t>27/9/2016</t>
  </si>
  <si>
    <t>24/5/2012</t>
  </si>
  <si>
    <t>02/10/2012</t>
  </si>
  <si>
    <t>30/6/2016</t>
  </si>
  <si>
    <t>10/8/2017</t>
  </si>
  <si>
    <t>1654/QĐ-UBND</t>
  </si>
  <si>
    <t>23/7/2018</t>
  </si>
  <si>
    <t>16/11/2017</t>
  </si>
  <si>
    <t>08/6/2018</t>
  </si>
  <si>
    <t>29/12/2017</t>
  </si>
  <si>
    <t>01/10/2015</t>
  </si>
  <si>
    <t>Khu dịch vụ du lịch nghỉ duo7ng4 đạt tiêu chuẩn 3 sao</t>
  </si>
  <si>
    <t>II/2012</t>
  </si>
  <si>
    <t>30 121 000080</t>
  </si>
  <si>
    <t>12/10/2011</t>
  </si>
  <si>
    <t>2733/QĐ-UBND 148/QĐ-UBND</t>
  </si>
  <si>
    <t>20/12/2011 21/01/2014</t>
  </si>
  <si>
    <t>29/9/2011</t>
  </si>
  <si>
    <t>Đánh bắt và nuôi trồng thủy sản</t>
  </si>
  <si>
    <t>300.000 - 700.000 tấn bột giấy, bột nổi, giấy và các sản phẩm từ giấy/năm</t>
  </si>
  <si>
    <t>Xã Triệu Sơn - KKT Đông Nam</t>
  </si>
  <si>
    <t>Kho xăng dầu Hải Hà - Quảng Trị</t>
  </si>
  <si>
    <t>Tổng kho sức chứa 30.200m3, cầu cảng xuất nhập khẩu xăng dầu 3.000DWT</t>
  </si>
  <si>
    <t>11/2019</t>
  </si>
  <si>
    <t>Công ty cổ phần cấp nước Khu Kinh tế Đông Nam Quảng Trị</t>
  </si>
  <si>
    <t>GĐ1 (2019-2025): công suất khai thác nước thô 80.000 - 100.000m3</t>
  </si>
  <si>
    <t>03/2019</t>
  </si>
  <si>
    <t>10/2020</t>
  </si>
  <si>
    <t>868/QĐ-UBND 2615/QĐ-UBND</t>
  </si>
  <si>
    <t>26/4/2017 08/11/2018</t>
  </si>
  <si>
    <t>344/QĐ-UBND</t>
  </si>
  <si>
    <t>20/02/2019</t>
  </si>
  <si>
    <t>01/02/2008</t>
  </si>
  <si>
    <t>8/2009</t>
  </si>
  <si>
    <t>8/2010</t>
  </si>
  <si>
    <t>01/4/2008</t>
  </si>
  <si>
    <t>01/10/2018</t>
  </si>
  <si>
    <t>19/8/2009</t>
  </si>
  <si>
    <t>9/2009</t>
  </si>
  <si>
    <t>01/2011</t>
  </si>
  <si>
    <t>11/11/2010</t>
  </si>
  <si>
    <t>23/6/2017</t>
  </si>
  <si>
    <t>7/2011</t>
  </si>
  <si>
    <t>02/01/2018</t>
  </si>
  <si>
    <t>10/2012</t>
  </si>
  <si>
    <t>03/11/2011</t>
  </si>
  <si>
    <t>01/9/2016</t>
  </si>
  <si>
    <t>12/2/2015</t>
  </si>
  <si>
    <t>21/6/2016</t>
  </si>
  <si>
    <t>11/2013</t>
  </si>
  <si>
    <t>04/12/2014</t>
  </si>
  <si>
    <t>07/3/2016</t>
  </si>
  <si>
    <t>8/2017</t>
  </si>
  <si>
    <t>01/2017</t>
  </si>
  <si>
    <t>23/01/2017</t>
  </si>
  <si>
    <t>28/7/2017</t>
  </si>
  <si>
    <t>30/1/2017</t>
  </si>
  <si>
    <t>14/12/2017</t>
  </si>
  <si>
    <t>28/8/2017</t>
  </si>
  <si>
    <t>02/2018</t>
  </si>
  <si>
    <t>26/01/2018</t>
  </si>
  <si>
    <t>6/2007</t>
  </si>
  <si>
    <t>10/2007</t>
  </si>
  <si>
    <t>4/2018</t>
  </si>
  <si>
    <t>14/3/3018</t>
  </si>
  <si>
    <t>14/3/2018</t>
  </si>
  <si>
    <t>10/2018</t>
  </si>
  <si>
    <t>05/9/2018</t>
  </si>
  <si>
    <t>14/QĐ-KKT</t>
  </si>
  <si>
    <t>19/02/2019</t>
  </si>
  <si>
    <t>IV/2019</t>
  </si>
  <si>
    <t>3105/QĐ-UBND</t>
  </si>
  <si>
    <t>28/12/2018</t>
  </si>
  <si>
    <t>Trung tâm điện khí hóa lỏng LNG</t>
  </si>
  <si>
    <t>3156/QĐ-UBND</t>
  </si>
  <si>
    <t>5/2021</t>
  </si>
  <si>
    <t>368/QĐ-UBND</t>
  </si>
  <si>
    <t>25/02/2019</t>
  </si>
  <si>
    <t>368/Q9-UBND</t>
  </si>
  <si>
    <t>1</t>
  </si>
  <si>
    <t>2027</t>
  </si>
  <si>
    <t>666/QĐ-UBND</t>
  </si>
  <si>
    <t>28/3/2019</t>
  </si>
  <si>
    <t>555/QĐ-UBND</t>
  </si>
  <si>
    <t>14/3/2019</t>
  </si>
  <si>
    <t>28/QĐ-KKT</t>
  </si>
  <si>
    <t>21/3/2019</t>
  </si>
  <si>
    <t>7/2022</t>
  </si>
  <si>
    <t>16/QĐ-KKT</t>
  </si>
  <si>
    <t>16/11/2017;
26/02/2019</t>
  </si>
  <si>
    <t>56/QĐ-KKT</t>
  </si>
  <si>
    <t>Công ty cổ phần nông sản hữu cơ Quảng Trị</t>
  </si>
  <si>
    <t>Nhà máy xay xát gạo</t>
  </si>
  <si>
    <t>Nhà máy xay xát 1,5 tấn/h; kho chứa 500 tấn</t>
  </si>
  <si>
    <t>923/QĐ-UBND</t>
  </si>
  <si>
    <t>25/4/2019</t>
  </si>
  <si>
    <t>Sản xuất cửa nhựa gia cường lõi thép VIPWINDOWS 5.000m2/năm</t>
  </si>
  <si>
    <t>Công ty cổ phần phát triển may mặc Miền Trung</t>
  </si>
  <si>
    <t>Nhà máy may xuất khẩu Miền Trung</t>
  </si>
  <si>
    <t>1.500.000. sản phẩm/ năm</t>
  </si>
  <si>
    <t>KCN Tây Bắc Hồ Xá</t>
  </si>
  <si>
    <t>3/2022</t>
  </si>
  <si>
    <t>Công ty cổ phần Quang Anh Quảng Trị</t>
  </si>
  <si>
    <t>Đầu tư xây dựng và kinh doanh kết cấu hạ tầng Khu công nghiệp Tây Bắc Hồ Xá</t>
  </si>
  <si>
    <t xml:space="preserve">Đầu tư xây dựng và kinh doanh khai thác kết cấu hạ tầng khu công nghiệp </t>
  </si>
  <si>
    <t>06/6/2014 08/4/2019</t>
  </si>
  <si>
    <t>12/2019</t>
  </si>
  <si>
    <t>2/2015</t>
  </si>
  <si>
    <t>4/2019</t>
  </si>
  <si>
    <t>Tổng kho 200.000m3. Giai đoạn 1: 60.000m3; giai đoạn 2: 140.000m3</t>
  </si>
  <si>
    <t>Công ty cổ phần đầu tư và xây dựng khoáng sản Quảng Trị</t>
  </si>
  <si>
    <t>Nhà máy sản xuất cấu kiện bê tông</t>
  </si>
  <si>
    <t>1111/QĐ-UBND</t>
  </si>
  <si>
    <t>15/5/2019</t>
  </si>
  <si>
    <t>16/5/2019</t>
  </si>
  <si>
    <t>Công ty cổ phần nhựa Rạng Đông</t>
  </si>
  <si>
    <t>Khu công nghiệp đa ngành Rạng Đông</t>
  </si>
  <si>
    <t>PHÂN CÔNG THEO DỎI DỰ ÁN ĐẦU TƯ TẠI KHU KINH TẾ ĐÔNG NAM QUẢNG TRỊ</t>
  </si>
  <si>
    <t>Công ty TNHH MTV Anh Minh Anh</t>
  </si>
  <si>
    <t>Khu kho cảng can ICD</t>
  </si>
  <si>
    <t>Logistic</t>
  </si>
  <si>
    <t>Công ty cổ phần kính cường lực Quảng Trị</t>
  </si>
  <si>
    <t>Công ty cổ phần tập đoàn AH</t>
  </si>
  <si>
    <t>Tổ hợp: Trạm bê tông thương phẩm, cấu kiến đúc sẵn và Nhà máy gạch không nung</t>
  </si>
  <si>
    <t>02 trạm trộn bê công, công suất 200m3/h; 50 triệu viên gạch không nung/ năm</t>
  </si>
  <si>
    <t>Công ty TNHH MTV năng lượng GELEX</t>
  </si>
  <si>
    <t>Đầu tư kết cấu hạ tầng khu công nghiệp</t>
  </si>
  <si>
    <t>Bùi thị Kiều Phương</t>
  </si>
  <si>
    <t>Lê Bá Trung</t>
  </si>
  <si>
    <t>Công ty cổ phần tập đoàn Hoành Sơn</t>
  </si>
  <si>
    <t>Nhà máy điện mặt trời 200 - 250 MWp</t>
  </si>
  <si>
    <t>Công ty cổ phần đầu tư Châu Á - Thái Bình Dương (Tập đoàn APEC)</t>
  </si>
  <si>
    <t>Tổ hợp khu nghỉ dưỡng quốc tế 5 sao</t>
  </si>
  <si>
    <t>Khu DL-DV Cửa Việt</t>
  </si>
  <si>
    <t>Bùi Thị Kiều Phương</t>
  </si>
  <si>
    <t>Xã Triệu Sơn, xã Triệu Lăng</t>
  </si>
  <si>
    <t>Xã Hải An, xã Hải Quế</t>
  </si>
  <si>
    <t>Phân công theo dỏi</t>
  </si>
  <si>
    <t>Công ty cổ phần tư vấn đầu tư phát triển Hoàng Sơn</t>
  </si>
  <si>
    <t>Trang trại nuôi trồng tổng hợp</t>
  </si>
  <si>
    <t>Tổ hợp Nhà đầu tư KOEN - PACIFIC</t>
  </si>
  <si>
    <t>Nhà máy nhiệt điện 3</t>
  </si>
  <si>
    <t>Công ty cổ phần tập đoàn Thái Bình Dương</t>
  </si>
  <si>
    <t>Du lịch sinh thái nghỉ dưỡng ven biển tại KKT Đông Nam Quảng Trị</t>
  </si>
  <si>
    <t>Xã Triệu Vân</t>
  </si>
  <si>
    <t>Tổng kho xăng - dầu - khí hóa lỏng và hệ thống bản lẻ</t>
  </si>
  <si>
    <t>Công ty TNHH MTV Minh Anh Triệu An</t>
  </si>
  <si>
    <t>Nhà máy sản xuất đá cây</t>
  </si>
  <si>
    <t>Lê Văn Hương</t>
  </si>
  <si>
    <t>Trang trại vịt thịt và vịt đẻ</t>
  </si>
  <si>
    <t>Đầu tư xây dựng ao nuôi trồng thủy sản tại khu vực đầm Vạn Cát</t>
  </si>
  <si>
    <t>Nguyễn Văn Thăng</t>
  </si>
  <si>
    <t>Công ty TNHH Trung Hiếu Quảng Trị</t>
  </si>
  <si>
    <t>Cửa hàng xăng dầu và dịch vụ tổng hợp Gio Quang</t>
  </si>
  <si>
    <t>Công ty TNHH thương mại xăng dầu Quảng Trị</t>
  </si>
  <si>
    <t xml:space="preserve">Cửa hàng xăng dầu và thương mại dịch vụ </t>
  </si>
  <si>
    <t>Nhà máy kính siêu mỏng</t>
  </si>
  <si>
    <t>1.200 tấn/ ngày</t>
  </si>
  <si>
    <t>Công ty cổ phần du lịch Hữu Nghị</t>
  </si>
  <si>
    <t>Khu Fantasy Resort &amp; Spa</t>
  </si>
  <si>
    <t>Khu DV-DL Cửa Việt</t>
  </si>
  <si>
    <t>Khu du lịch sinh thái biển</t>
  </si>
  <si>
    <t>Trương Hữu Hòa (0973854209)</t>
  </si>
  <si>
    <t>Tạ Quốc Đức (0961169691)</t>
  </si>
  <si>
    <t>Hoàng Xuân Hùng (0962834153)</t>
  </si>
  <si>
    <t>Vùng Cồn Nôông, Xã Gio Mai</t>
  </si>
  <si>
    <t>Vùng Đôộng, Xã Gio Mai</t>
  </si>
  <si>
    <t>Nuôi bò, lợn, cá; trồng dừa xiêm</t>
  </si>
  <si>
    <t>Nuôi bò lợn, vịt</t>
  </si>
  <si>
    <t>Nuôi lợn thịt</t>
  </si>
  <si>
    <t>Lê Văn Hải (0702610465)</t>
  </si>
  <si>
    <t>Nuôi bò, lợn</t>
  </si>
  <si>
    <t>Trương Quang Hè (0964234337)</t>
  </si>
  <si>
    <t>Tổ hợp các Nhà đầu tư: VSIP, AMATA, SUMITOMO &amp; OCEANNIA</t>
  </si>
  <si>
    <t>Khu công nghiệp tỉnh Quảng Trị</t>
  </si>
  <si>
    <t>Kết cấu hạ tầng khu công nghiệp và đô thị</t>
  </si>
  <si>
    <t>Xã Hải Trường, xã Hải Thọ</t>
  </si>
  <si>
    <t>Triệu Sơn, Triệu Trạch</t>
  </si>
  <si>
    <t>Công ty TNHH thương mại Home Paseuth (Lào)</t>
  </si>
  <si>
    <t>Kho chứa và cảng nhập khẩu dầu thô và khí</t>
  </si>
  <si>
    <t>Thông tin thực hiện</t>
  </si>
  <si>
    <t>Hạn đến tháng 9/2019</t>
  </si>
  <si>
    <t>Đã họp ngày 22/5/2019</t>
  </si>
  <si>
    <t>Thời hạn 30/6/2019</t>
  </si>
  <si>
    <t>Trung tâm điện - khí LNG Hải An Ba</t>
  </si>
  <si>
    <t>Năng lượng tái tạo điện mặt trời</t>
  </si>
  <si>
    <t>Xã Triệu Sơn</t>
  </si>
  <si>
    <t>80MWp</t>
  </si>
  <si>
    <t>Nhà máy sản xuất gỗ ghép thanh và dăm băm</t>
  </si>
  <si>
    <t>1375/QĐ-UBND</t>
  </si>
  <si>
    <t>842/QĐ-UBND</t>
  </si>
  <si>
    <t>16/4/2019</t>
  </si>
  <si>
    <t>1162/QĐ-UBND 1151/QĐ-UBND</t>
  </si>
  <si>
    <t>18/6/2009 30/5/2016</t>
  </si>
  <si>
    <t>XD sân tập golf, nhà phục vụ sân tập golf. CS 8.000 lượt khách.năm</t>
  </si>
  <si>
    <t>06/2019</t>
  </si>
  <si>
    <t>4/2020</t>
  </si>
  <si>
    <t>1271/QĐ-UBND 752/QĐ-UBND</t>
  </si>
  <si>
    <t>16/6/2016 08/4/2019</t>
  </si>
  <si>
    <t>Xây dựng, phát triển và kinh doanh hạ tầng cụm công nghiệp Đông Gio Linh</t>
  </si>
  <si>
    <t>Đầu tư Xây dựng, phát triển và kinh doanh hạ tầng cụm công nghiệp</t>
  </si>
  <si>
    <t>Xã Gio Việt</t>
  </si>
  <si>
    <t>3166/QĐ-UBND</t>
  </si>
  <si>
    <t>Nhà máy chế biến và bảo quản nông sản My Anh</t>
  </si>
  <si>
    <t>Chuối tương: 13.000 tấn/ năm; chuối sấy: 17.000 tấn/ năm</t>
  </si>
  <si>
    <t>625/QĐ-UBND</t>
  </si>
  <si>
    <t>25/3/2019</t>
  </si>
  <si>
    <t>6/2020</t>
  </si>
  <si>
    <t>901/QĐ-UBND</t>
  </si>
  <si>
    <t>23/4/2019</t>
  </si>
  <si>
    <t>24/4/2019</t>
  </si>
  <si>
    <t>90 phòng ngũ tiêu chuẩn 4 sao, 10 Bungalow đơn, dịch vụ ăn uống, sân tennis</t>
  </si>
  <si>
    <t>02/2022</t>
  </si>
  <si>
    <t>246/QĐ-KKT 16/QĐ-KKT</t>
  </si>
  <si>
    <t>16/11/2017 26/02/2019</t>
  </si>
  <si>
    <t>935/QĐ-UBND</t>
  </si>
  <si>
    <t>26/4/2019</t>
  </si>
  <si>
    <t>Công ty cổ phần tập đoàn đầu tư xây dựng Á Đông HPP</t>
  </si>
  <si>
    <t>Công ty cổ phần tư vấn điện 2</t>
  </si>
  <si>
    <t>Khu văn phòng làm việc và nhà ở chuyên gia Khu Kinh tế Đông Nam Quảng Trị</t>
  </si>
  <si>
    <t>I/2020</t>
  </si>
  <si>
    <t>IV/2020</t>
  </si>
  <si>
    <t>2369/QĐ-UBND</t>
  </si>
  <si>
    <t>05/6/2019</t>
  </si>
  <si>
    <t>05/9/2019</t>
  </si>
  <si>
    <t>Công ty TNHH Van Com</t>
  </si>
  <si>
    <t>Nhà máy sản xuất phôi nhôm từ phế liệu</t>
  </si>
  <si>
    <t>10.000 tấn/ năm</t>
  </si>
  <si>
    <t>Xã Hải Quế</t>
  </si>
  <si>
    <t>45/QĐ-KKT</t>
  </si>
  <si>
    <t>06/5/2019</t>
  </si>
  <si>
    <t>Cửa hàng xăng dầu số 27</t>
  </si>
  <si>
    <t>Cửa hàng cấp 3 (3 bể 25m3 = 75m3)</t>
  </si>
  <si>
    <t>10/2019</t>
  </si>
  <si>
    <t>2209/QĐ-UBND</t>
  </si>
  <si>
    <t>23/8/2019</t>
  </si>
  <si>
    <t>Nguyễn Đức Hùng
0913181259</t>
  </si>
  <si>
    <t>Nhà máy sản xuất và gia công kính cường lực Quảng Trị</t>
  </si>
  <si>
    <t>26/06/2010
28/08/2019</t>
  </si>
  <si>
    <t>10/3/2015
24/4/2019</t>
  </si>
  <si>
    <t>Công ty TNHH Phong Hải</t>
  </si>
  <si>
    <t>Nhà máy sản xuất hàng nội thất</t>
  </si>
  <si>
    <t>5.000 sản phẩm/ năm</t>
  </si>
  <si>
    <t>3499/QĐ-UBND</t>
  </si>
  <si>
    <t>18/12/2019</t>
  </si>
  <si>
    <t>Toản - 0984080555</t>
  </si>
  <si>
    <t>Huy - 0914118343</t>
  </si>
  <si>
    <t>Thái - 0912699555</t>
  </si>
  <si>
    <t>Công ty cổ phần Hương Hoàng</t>
  </si>
  <si>
    <t>Nhà máy saản xuất nước đá cây Minh Anh</t>
  </si>
  <si>
    <t>2.400 cây nước đá/ ngày đêm</t>
  </si>
  <si>
    <t>Thôn Phú Hội, Triệu An</t>
  </si>
  <si>
    <t>02/2020</t>
  </si>
  <si>
    <t>12/2020</t>
  </si>
  <si>
    <t>2534/QĐ-UBND</t>
  </si>
  <si>
    <t>23/9/2019</t>
  </si>
  <si>
    <t>Khu nhà ở chuyên gia Khu Kinh tế Đông Nam Quảng Trị</t>
  </si>
  <si>
    <t>12/2022</t>
  </si>
  <si>
    <t>3372/QĐ-UBND</t>
  </si>
  <si>
    <t>05/12/2019</t>
  </si>
  <si>
    <t>Tổ hợp Khách sạn 5 sao và Khu nghĩ dưỡng cao cấp HPP Kingston HPP</t>
  </si>
  <si>
    <t>Công ty cổ phần APEC Quảng Trị</t>
  </si>
  <si>
    <t>Apec Mandala Grand Cửa Việt</t>
  </si>
  <si>
    <t>Khách sạn 5-12 tầng, 2.000-3.000 phòng</t>
  </si>
  <si>
    <t>II/2020</t>
  </si>
  <si>
    <t>IV/2021</t>
  </si>
  <si>
    <t>Công ty cổ phần xây dựng và phát triển hạ tầng kỹ thuật Hà Nam</t>
  </si>
  <si>
    <t>Khu nuôi trồng thủy sản công nghệ cao</t>
  </si>
  <si>
    <t>Sản xuất tôm giống và ươm tôm giống; Nuôi tôm thịt công nghệ cao</t>
  </si>
  <si>
    <t>Khảo sát, nghiên cứu</t>
  </si>
  <si>
    <t>Văn bản</t>
  </si>
  <si>
    <t>Thời hạn</t>
  </si>
  <si>
    <t>Trước 31/3/2020</t>
  </si>
  <si>
    <t>5966/UBND-CN 26/12/2019</t>
  </si>
  <si>
    <r>
      <t>Công suất 500.000 m</t>
    </r>
    <r>
      <rPr>
        <vertAlign val="superscript"/>
        <sz val="12"/>
        <color indexed="60"/>
        <rFont val="Times New Roman"/>
        <family val="1"/>
      </rPr>
      <t>2</t>
    </r>
    <r>
      <rPr>
        <sz val="12"/>
        <color indexed="60"/>
        <rFont val="Times New Roman"/>
        <family val="1"/>
      </rPr>
      <t>/năm</t>
    </r>
  </si>
  <si>
    <r>
      <t>Sản xuất và gia công : 200.000 m</t>
    </r>
    <r>
      <rPr>
        <vertAlign val="superscript"/>
        <sz val="12"/>
        <color indexed="60"/>
        <rFont val="Times New Roman"/>
        <family val="1"/>
      </rPr>
      <t xml:space="preserve">2 </t>
    </r>
    <r>
      <rPr>
        <sz val="12"/>
        <color indexed="60"/>
        <rFont val="Times New Roman"/>
        <family val="1"/>
      </rPr>
      <t>kính cường lực/năm; 300 tấn nhôm, sắt thép, inox/năm</t>
    </r>
  </si>
  <si>
    <r>
      <t>830.000 tấn bê tông thương phẩm, 39.000 tấn bê tông đúc sẵn, 600.000 m</t>
    </r>
    <r>
      <rPr>
        <vertAlign val="superscript"/>
        <sz val="12"/>
        <color indexed="60"/>
        <rFont val="Times New Roman"/>
        <family val="1"/>
      </rPr>
      <t>2</t>
    </r>
    <r>
      <rPr>
        <sz val="12"/>
        <color indexed="60"/>
        <rFont val="Times New Roman"/>
        <family val="1"/>
      </rPr>
      <t xml:space="preserve"> gạch lát /năm</t>
    </r>
  </si>
  <si>
    <t>6043/UBND-CN 30/12/2019</t>
  </si>
  <si>
    <t>Liên danh: Công ty TNHH Tài Tâm - Công ty CP đầu tư thương mại và kinh doanh bất động sản Thăng Long</t>
  </si>
  <si>
    <t>Cụm Nhà máy diện khí - diện sử dụng LNG</t>
  </si>
  <si>
    <t>Trung tâm điện khí</t>
  </si>
  <si>
    <t>Doanh nghiệp tư nhân chế biến nông sản xuất khẩu Đường 9</t>
  </si>
  <si>
    <t>Khai thác mỏ đá bazan Lương Lễ khu vực II làm vật liệu xây dựng thông thường</t>
  </si>
  <si>
    <t>56.000 m3 nguyên khối/ năm</t>
  </si>
  <si>
    <t>7/2020</t>
  </si>
  <si>
    <t>3.000 - 4.500MW</t>
  </si>
  <si>
    <t>Nhà máy điện khí 3.000MW, cảng nhập LNG 4 triệu tấn/năm, kho chứa khí LNG</t>
  </si>
  <si>
    <t>3742/QĐ-UBND</t>
  </si>
  <si>
    <t>31/12/2019</t>
  </si>
  <si>
    <t>01/2021</t>
  </si>
  <si>
    <t>10/2022</t>
  </si>
  <si>
    <t>1.500 vịt đẻ và 3.000 vịt thịt</t>
  </si>
  <si>
    <t>Thôn Linh An, xã Triệu Trạch</t>
  </si>
  <si>
    <t>Thôn Mai Xá, xã Gio Mai</t>
  </si>
  <si>
    <t>Nuôi trồng tổng hợp</t>
  </si>
  <si>
    <t>Công ty cổ phần ICD Đông Nam</t>
  </si>
  <si>
    <t>Trung tâm phân phối hàng hóa Khu Kinh tế Đông Nam Quảng Trị</t>
  </si>
  <si>
    <t>Logistic - Kho ngoại quan</t>
  </si>
  <si>
    <t>5739/UBND-CN ngày 11/12/2019</t>
  </si>
  <si>
    <t>03 tháng (11/3/2020)</t>
  </si>
  <si>
    <t>Công ty cổ phần vận tải Hùng Đạt</t>
  </si>
  <si>
    <t>Kho bãi trung chuyển phục vụ Logistic</t>
  </si>
  <si>
    <t>Khu logistic và dịch vụ hậu cần Khu bến cảng Bắc Cửa Việt</t>
  </si>
  <si>
    <t>02/UBND-CN ngày 02/01/2020</t>
  </si>
  <si>
    <t>03 tháng (02/4/2020)</t>
  </si>
  <si>
    <t>3753/UBND-VX ngày 19/8/2019</t>
  </si>
  <si>
    <t>Không thời hạn</t>
  </si>
  <si>
    <t>5369/UBND-VX ngày 19/11/2019</t>
  </si>
  <si>
    <t>Công ty cổ phần đầu tư Hacom Holding</t>
  </si>
  <si>
    <t>Đỗ Thị Thảo</t>
  </si>
  <si>
    <t>Khu thể dục thể hình</t>
  </si>
  <si>
    <t>Công ty cổ phần xây dựng năng lượng MCD Việt Nam</t>
  </si>
  <si>
    <t>Nhà máy điện mặt trời Hải Dương - Hải Lăng</t>
  </si>
  <si>
    <t>80 MWp</t>
  </si>
  <si>
    <t>5220/TTr-UBND ngày 08/11/2019</t>
  </si>
  <si>
    <t>Nhà máy điện mặt trời LIG - Gio Linh 1, 2 và 3</t>
  </si>
  <si>
    <t>25MWp - 50MWp và 50MWp</t>
  </si>
  <si>
    <t>Huyện Gio Linh</t>
  </si>
  <si>
    <t>Công ty cổ phần đầu tư xây dựng và thương mại Phú Điền</t>
  </si>
  <si>
    <t>Nhà máy điện mặt trời Triệu Sơn 1 và 2</t>
  </si>
  <si>
    <t>50MWp và 50MWp</t>
  </si>
  <si>
    <t>4855/TTr-UBND ngày 22/10/2019</t>
  </si>
  <si>
    <t>Nhà máy điện mặt trời Quảng Trị</t>
  </si>
  <si>
    <t>2508/TTr-UBND ngày 06/6/2019</t>
  </si>
  <si>
    <t>Xã Triệu Sơn, Triệu Trạch</t>
  </si>
  <si>
    <t>400MWp</t>
  </si>
  <si>
    <t>Nhà máy điện mặt trời Mai Quang 1 và Mai Quang 2</t>
  </si>
  <si>
    <t>4256/TTr-UBND ngày 17/9/2019</t>
  </si>
  <si>
    <t>Gio Mai, Gio Quang</t>
  </si>
  <si>
    <t>50Mwp và 50MWp</t>
  </si>
  <si>
    <t>Nhà máy điện mặt trời Hacom - Quảng Trị</t>
  </si>
  <si>
    <t>4163/TTr-UBND ngày 12/9/2019</t>
  </si>
  <si>
    <t>50MWp</t>
  </si>
  <si>
    <t>Hợp tác xã Linh An - xã Triệu Trạch</t>
  </si>
  <si>
    <t>Trang trại tổng hợp nuôi gà công nghệ cao kết hợp cây dược liệu</t>
  </si>
  <si>
    <t>Khách sạn 15 tầng, 300 phòng ngũ và 54 biệt thự du lịch</t>
  </si>
  <si>
    <t>664/QĐ-UBND</t>
  </si>
  <si>
    <t>08/10/2019</t>
  </si>
  <si>
    <t>2311/QĐ-UBND</t>
  </si>
  <si>
    <t>04/11/2019</t>
  </si>
  <si>
    <t>3014/QĐ-UBND</t>
  </si>
  <si>
    <t>2089/QĐ-UBND 845550403</t>
  </si>
  <si>
    <t>01/10/2019 02/10/2015</t>
  </si>
  <si>
    <t>08/10/2015</t>
  </si>
  <si>
    <t>2576/QĐ-BTNMT</t>
  </si>
  <si>
    <t>09/11/2017 20/02/2019</t>
  </si>
  <si>
    <t>3057/QĐ-UBND   344/QĐ-UBND</t>
  </si>
  <si>
    <t>16/11/2017
26/02/2019</t>
  </si>
  <si>
    <t>20/9/2019</t>
  </si>
  <si>
    <t>2527/QĐ-UBND</t>
  </si>
  <si>
    <t>1370/QĐ-UBND</t>
  </si>
  <si>
    <t>27/12/2019</t>
  </si>
  <si>
    <t>28/6/2019</t>
  </si>
  <si>
    <t>1633/QĐ-BTNMT</t>
  </si>
  <si>
    <t>3659/QĐ-UBND</t>
  </si>
  <si>
    <t>22/8/2019</t>
  </si>
  <si>
    <t>2192/QĐ-UBND</t>
  </si>
  <si>
    <t>03/6/2019</t>
  </si>
  <si>
    <t>1324/QĐ-UBND</t>
  </si>
  <si>
    <t>18/6/2018</t>
  </si>
  <si>
    <t>1344/QĐ-UBND</t>
  </si>
  <si>
    <t>08/01/2020</t>
  </si>
  <si>
    <t>12/10/2015</t>
  </si>
  <si>
    <t>40/QĐ-UBND</t>
  </si>
  <si>
    <t>08/4/2014</t>
  </si>
  <si>
    <t>131/QĐ-UBND</t>
  </si>
  <si>
    <t>15/01/2020</t>
  </si>
  <si>
    <t>132/QĐ-UBND</t>
  </si>
  <si>
    <t>170/QĐ-UBND</t>
  </si>
  <si>
    <t>16/01/2020</t>
  </si>
  <si>
    <t>4/2022</t>
  </si>
  <si>
    <t>548/QĐ-UBND</t>
  </si>
  <si>
    <t>28/02/2020</t>
  </si>
  <si>
    <t>400 tấn sản phẩm/ năm</t>
  </si>
  <si>
    <t>I/2022</t>
  </si>
  <si>
    <t>323/QĐ-UBND</t>
  </si>
  <si>
    <t>05/02/2020</t>
  </si>
  <si>
    <t>Biểu 2: TỔNG HỢP DỰ ÁN ĐẦU TƯ QUYẾT ĐỊNH CHỦ TRƯƠNG ĐẦU TƯ/ CẤP GIẤY CNĐKĐT MỚI NĂM 2020</t>
  </si>
  <si>
    <t>Công ty cổ phần Trung Khởi</t>
  </si>
  <si>
    <t>Khu nhà xưởng và văn phòng Trung Khởi Quán Ngang</t>
  </si>
  <si>
    <t>Cho thuê nhà xưởng và văn phòng</t>
  </si>
  <si>
    <t>II/2023</t>
  </si>
  <si>
    <t>Đầu tư xây dựng và kinh doanh KCHT Khu công nghiệp đa ngành Triệu Phú</t>
  </si>
  <si>
    <t>Đầu tư xây dựng và kinh doanh KCHT Khu công nghiệp</t>
  </si>
  <si>
    <t>II/2022</t>
  </si>
  <si>
    <t>IV/2030</t>
  </si>
  <si>
    <t>1173/QĐ-UBND</t>
  </si>
  <si>
    <t>08/5/2020</t>
  </si>
  <si>
    <t>1051/QĐ-UBND</t>
  </si>
  <si>
    <t>22/4/2020</t>
  </si>
  <si>
    <t>Khách sạn 4*, 7-15 tầng, 500-600 phòng ngũ</t>
  </si>
  <si>
    <t>1139/QĐ-UBND</t>
  </si>
  <si>
    <t>06/5/2020</t>
  </si>
  <si>
    <t>1326/QĐ-UBND</t>
  </si>
  <si>
    <t>28/5/2020</t>
  </si>
  <si>
    <t>Công ty cổ phần HD Nam Phát</t>
  </si>
  <si>
    <t>Nhà máy chế biến gỗ từ gỗ rừng trồng</t>
  </si>
  <si>
    <t xml:space="preserve">500 m3 ván ghép thanh/ tháng; 10 - 12 tấn viên nén năng lượng/ giờ </t>
  </si>
  <si>
    <t>Công ty TNHH MTV thương mại và dịch vụ Thái Nhất Vinh</t>
  </si>
  <si>
    <t>Nhà máy sản xuất tinh dầu - hóa phẩm Moonway</t>
  </si>
  <si>
    <t>15/5/2020</t>
  </si>
  <si>
    <t>2313886184</t>
  </si>
  <si>
    <t>19/5/2020</t>
  </si>
  <si>
    <t xml:space="preserve">7320277121 </t>
  </si>
  <si>
    <t>4252480818</t>
  </si>
  <si>
    <t>27/5/2020</t>
  </si>
  <si>
    <t>0332567763</t>
  </si>
  <si>
    <t>29/5/2020</t>
  </si>
  <si>
    <t>27/3/2020</t>
  </si>
  <si>
    <t>03/11/2015</t>
  </si>
  <si>
    <t>01/11/2019</t>
  </si>
  <si>
    <t xml:space="preserve"> 2648438434</t>
  </si>
  <si>
    <t>1071/QĐ-UBND</t>
  </si>
  <si>
    <t>27/4/2020</t>
  </si>
  <si>
    <t>25/5/2020</t>
  </si>
  <si>
    <t>13/5/2020</t>
  </si>
  <si>
    <t>1051/QĐ-UBND 8767260536</t>
  </si>
  <si>
    <t>22/4/2020 19/5/2020</t>
  </si>
  <si>
    <t>1139/QĐ-UBND 2236664143</t>
  </si>
  <si>
    <t>06/5/2020 13/5/2020</t>
  </si>
  <si>
    <t>1071/QĐ-UBND 2648438434</t>
  </si>
  <si>
    <t>27/4/2020 15/5/2020</t>
  </si>
  <si>
    <t>56/QĐ-KKT 6642835410</t>
  </si>
  <si>
    <t>01/11/2019 27/3/2020</t>
  </si>
  <si>
    <t>07/8/2018</t>
  </si>
  <si>
    <t>2418/QĐ-UBND 130724561</t>
  </si>
  <si>
    <t>03/11/2015 11/11/2015</t>
  </si>
  <si>
    <t>07/7/2005</t>
  </si>
  <si>
    <t>252/QĐ-UBND 3430612124</t>
  </si>
  <si>
    <t>05/5/2020</t>
  </si>
  <si>
    <t>30/01/2019 05/5/2020</t>
  </si>
  <si>
    <t>24/3/2020</t>
  </si>
  <si>
    <t>14/3/2019 24/3/2020 08/5/2020</t>
  </si>
  <si>
    <t>555/QĐ-UBND 7224123768 Điều chỉnh 1</t>
  </si>
  <si>
    <t>Xã Hải An và xã Hải Quế</t>
  </si>
  <si>
    <t>Công ty cổ phần thủy sản Triệu Phong</t>
  </si>
  <si>
    <t>1.493,4  tấn sản phẩm Tinh dầu và sản phẩm tẩy rửa/năm.</t>
  </si>
  <si>
    <t>1686/QĐ-UBND</t>
  </si>
  <si>
    <t>29/6/2020</t>
  </si>
  <si>
    <t>8/2020</t>
  </si>
  <si>
    <t>11/2021</t>
  </si>
  <si>
    <t>Đến ngày 31 tháng 12 năm 2019</t>
  </si>
  <si>
    <t>Tổng cộng (16 dự án)</t>
  </si>
  <si>
    <t>Công ty cổ phần đầu tư và xây dựng Hamek</t>
  </si>
  <si>
    <t>Nhà máy điện Gió Quảng Trị TNC 1</t>
  </si>
  <si>
    <t>Nhà máy điện Gió Quảng Trị TNC 2</t>
  </si>
  <si>
    <t>Công ty cổ phần thương mại kỹ thuật Hải Anh</t>
  </si>
  <si>
    <t>Nhà máy điện gió Hải Anh</t>
  </si>
  <si>
    <t>40 MW</t>
  </si>
  <si>
    <t>50 MW</t>
  </si>
  <si>
    <t>Xã Tân Thành (600ha)</t>
  </si>
  <si>
    <t>Xã Tân Thành, Tân Long (380ha)</t>
  </si>
  <si>
    <t>Xã Tân Thành, thị trấn Lao Bảo (536ha)</t>
  </si>
  <si>
    <t>30/6/2020</t>
  </si>
  <si>
    <t>03/10/2014</t>
  </si>
  <si>
    <t>Trương Hữu Hòa (1)</t>
  </si>
  <si>
    <t>Hoàng Xuân Hùng (2)</t>
  </si>
  <si>
    <t>Lê Văn Hải (3)</t>
  </si>
  <si>
    <t>Tạ Quốc Đức (4)</t>
  </si>
  <si>
    <t>Trương Quang Hè (5)</t>
  </si>
  <si>
    <t>Khu dịch vụ tổng hợp tại thôn Mai Hà</t>
  </si>
  <si>
    <t>Hộ kinh doanh Hoàng Anh</t>
  </si>
  <si>
    <t>Thôn Mai Hà, xã Gio Mai</t>
  </si>
  <si>
    <t>Dịch vụ tổng hợp</t>
  </si>
  <si>
    <t>Công ty TNHH MTV Tèo 68</t>
  </si>
  <si>
    <t>Khu nuôi tôm công nghệ cao</t>
  </si>
  <si>
    <t>Nuôi tôm công nghệ cao</t>
  </si>
  <si>
    <t>217/UBND-NN ngày 14/5/2020</t>
  </si>
  <si>
    <t>Đầu tư xây dựng ao nuôi trồng thủy sản tại đềm Vạn Cát</t>
  </si>
  <si>
    <t>Thôn Lưỡng Kim, Triệu Phước</t>
  </si>
  <si>
    <t>Nuôi trồng thủy sản</t>
  </si>
  <si>
    <t>Nguyễn Hữu Khứ (1)</t>
  </si>
  <si>
    <t>Dự án nuôi tôm</t>
  </si>
  <si>
    <t>Thôn An Cư</t>
  </si>
  <si>
    <t>Nuôi tôm</t>
  </si>
  <si>
    <t>Nguyễn Thành Minh (2)</t>
  </si>
  <si>
    <t>Nguyễn Văn Khánh (3)</t>
  </si>
  <si>
    <t>Nguyễn Văn Mười (4)</t>
  </si>
  <si>
    <t>Trang trại chăn nuôi lợn sạch</t>
  </si>
  <si>
    <t>Công ty TNHH Số 1 Đại Lộc</t>
  </si>
  <si>
    <t>Chăn nuôi lợn sạch 10.000 con/năm</t>
  </si>
  <si>
    <t>Khu công nghiệp đa ngành (bao gồm cả Nhà máy bột giấy)</t>
  </si>
  <si>
    <t>Khu công nghiệp đa ngành, bao gồm cả Nhà máy bột giấy</t>
  </si>
  <si>
    <t>5865/UBND-CN ngày 19/12/2019</t>
  </si>
  <si>
    <t>06 tháng (19/6/2020)</t>
  </si>
  <si>
    <t>7</t>
  </si>
  <si>
    <t>8</t>
  </si>
  <si>
    <t>10</t>
  </si>
  <si>
    <t>12</t>
  </si>
  <si>
    <t>Công ty cổ phần kinh doanh và đầu tư Trường Giang</t>
  </si>
  <si>
    <t>2696/UBND-CN ngày 19/6/2020</t>
  </si>
  <si>
    <t>03 tháng (19/9/2020)</t>
  </si>
  <si>
    <t>Trung tâm kho vận và phi thuế quan Đông Nam Quảng Trị</t>
  </si>
  <si>
    <t>Công ty cổ phần đầu tư GMIG Quảng Trị</t>
  </si>
  <si>
    <t>Logistic và phi thuế quan</t>
  </si>
  <si>
    <t>2233/UBND-CN ngày 22/5/2020</t>
  </si>
  <si>
    <t>03 tháng (22/8/2020)</t>
  </si>
  <si>
    <t>Công ty TNHH bất động sản Thủy Tú</t>
  </si>
  <si>
    <t>Khu phi thuế quan</t>
  </si>
  <si>
    <t>Khu phi thuế quan Khu Kinh tế Đông Nam</t>
  </si>
  <si>
    <t>Công ty TNHH MTV Hiền Minh Hồ</t>
  </si>
  <si>
    <t>Nhà máy sản xuất cấu kiện bê tông đúc sẵn và bê tông thương phẩm</t>
  </si>
  <si>
    <t>Cấu kiện bê tông đúc sẵn và bê tông thương phẩm</t>
  </si>
  <si>
    <t>2151/UBND-CN ngày 15/5/2020</t>
  </si>
  <si>
    <t>03 tháng (15/8/2020)</t>
  </si>
  <si>
    <t>Công ty cổ phần đầu tư xây dựng Thuận Sơn</t>
  </si>
  <si>
    <t>Tổ hợpNMSX cấu kiện bê tông đúc sẵn, gạch không nung và bê tông thương phẩm</t>
  </si>
  <si>
    <t>2626/UBND-CN ngày 15/6/2020</t>
  </si>
  <si>
    <t>03 tháng (15/9/2020)</t>
  </si>
  <si>
    <t>9</t>
  </si>
  <si>
    <t>Nhà máy điện khí</t>
  </si>
  <si>
    <t>Nhà máy nhiệt điện than</t>
  </si>
  <si>
    <t>Nhà máy điện gió</t>
  </si>
  <si>
    <t>TỔNG HỢP DỰ ÁN ĐẦU TƯ THEO MỘT SỐ LĨNH VỰC ĐẦU TƯ CHÍNH</t>
  </si>
  <si>
    <t>Khu công nghiệp Quảng Trị</t>
  </si>
  <si>
    <t>Liên danh: VSIP - Amata - Sumitomo</t>
  </si>
  <si>
    <t>500 ha</t>
  </si>
  <si>
    <t>Thị trán Diên Sanh và xã Hải Trường</t>
  </si>
  <si>
    <t>Bê tông đúc sẵn</t>
  </si>
  <si>
    <t>Logistic, khu phi thuế quan</t>
  </si>
  <si>
    <t>Khu logistic của khẩu quốc tế Lao Bảo</t>
  </si>
  <si>
    <t>Cửa khẩu Lao Bảo</t>
  </si>
  <si>
    <t>Nhà máy điện mặt trời</t>
  </si>
  <si>
    <t>V</t>
  </si>
  <si>
    <t>VI</t>
  </si>
  <si>
    <t>VII</t>
  </si>
  <si>
    <t>VIII</t>
  </si>
  <si>
    <t>Các dự án nông trang trại</t>
  </si>
  <si>
    <t>Công ty cổ phần đầu tư và phát triển Tâm Xanh</t>
  </si>
  <si>
    <t>Trang trại trồng và phát triển vùng nguyên liệu tràm Năm Gân - Triệu Phong</t>
  </si>
  <si>
    <t>228 tấn lá/ năm, tương ứng 22,8 tấn tinh dầu/ năm</t>
  </si>
  <si>
    <t>Công ty TNHH Minh Anh</t>
  </si>
  <si>
    <t>Khu nuôi hàu sữa thương phẩm trên dây - Bắc Phước</t>
  </si>
  <si>
    <t>200 tấn/ năm</t>
  </si>
  <si>
    <t>11</t>
  </si>
  <si>
    <t>Nhà máy Lavergne Quảng Trị</t>
  </si>
  <si>
    <t>Hợp chất nhựa kỹ thuật</t>
  </si>
  <si>
    <t>Công ty A.P. Lavergne Investment Ptr. Ltd (Singapore)</t>
  </si>
  <si>
    <t>Nhà máy xử ký nước sạch phục vụ Khu công nghiệp Tây Bắc Hồ Xá</t>
  </si>
  <si>
    <t>Tổng Công ty đầu tư nước và môi trường Việt Nam</t>
  </si>
  <si>
    <t>Huyện Vĩnh Linh</t>
  </si>
  <si>
    <t>Đến 2025: 5.000 m3/ngđ - sau 2025: 10.000 m3/ngđ - đến 2030: 20.000 m3/ngđ</t>
  </si>
  <si>
    <t>Khu dịch vụ - du lịch Gio Hải</t>
  </si>
  <si>
    <t>Nhà máy điện gió Tân Hợp</t>
  </si>
  <si>
    <t>Công ty cổ phần Thành An</t>
  </si>
  <si>
    <t>38 MW</t>
  </si>
  <si>
    <t>2846/UBND-CN ngày 29/6/2020</t>
  </si>
  <si>
    <t>2265/UBND-CN ngày 26/5/2020</t>
  </si>
  <si>
    <t>03 tháng (trước ngày 26/8/2020)</t>
  </si>
  <si>
    <t>Công ty TNHH TRLC</t>
  </si>
  <si>
    <t>Xây dựng, phát triển và kinh doanh hạ tầng CCN Đông Gio Linh - Khu vực Cửa Việt</t>
  </si>
  <si>
    <t>Đầu tư, kinh doanh kết cấu hạ tầng cụm công nghiệp</t>
  </si>
  <si>
    <t>Tổng diện tích (ha)</t>
  </si>
  <si>
    <t>Quỹ đất cho thuê (ha)</t>
  </si>
  <si>
    <t>Tỷ lệ lấp đầy (%)</t>
  </si>
  <si>
    <t xml:space="preserve">Quyết định số 428/QĐ-TTg </t>
  </si>
  <si>
    <t>18/3/2016</t>
  </si>
  <si>
    <t>Liên danh nhà đầu tư: VSIP - Amata - Sumitomo</t>
  </si>
  <si>
    <t>Xã Hải trường và thị trấn Diên Sanh</t>
  </si>
  <si>
    <t>Công ty cổ phần thép hợp kim Tân Việt Quang</t>
  </si>
  <si>
    <t>2191/QĐ-UBND</t>
  </si>
  <si>
    <t>07/8/2020</t>
  </si>
  <si>
    <t>2390/QĐ-UBND</t>
  </si>
  <si>
    <t>24/8/2020</t>
  </si>
  <si>
    <t>Nhà máy sản xuất săm lốp cao su Camel</t>
  </si>
  <si>
    <t>Săm lốp xe máy: 6.000.000 lốp/ năm, 12.000.000 săm/ năm; săm lốp ô tô: 120.000 lốp/ năm, 600.000 săm/ năm</t>
  </si>
  <si>
    <t>2396/QĐ-UBND</t>
  </si>
  <si>
    <t>25/8/2020</t>
  </si>
  <si>
    <t>26/8/2020</t>
  </si>
  <si>
    <t>2409/QĐ-UBND</t>
  </si>
  <si>
    <t>2396/QĐ-UBND 8793239977</t>
  </si>
  <si>
    <t>25/8/2020 26/8/2020</t>
  </si>
  <si>
    <t>Nhà máy sản xuất nước đá cây Minh Anh</t>
  </si>
  <si>
    <t>2426/QĐ-UBND</t>
  </si>
  <si>
    <t>28/8/2020</t>
  </si>
  <si>
    <t>Liên danh: Công ty cổ phần Licogi 13 - Công ty cổ phần LP Power Việt Nam</t>
  </si>
  <si>
    <t>Trung tâm dịch vụ Logistic LP</t>
  </si>
  <si>
    <t>1,8ha</t>
  </si>
  <si>
    <t>15 Tr.USD</t>
  </si>
  <si>
    <t>03 tháng (29/9/2020)</t>
  </si>
  <si>
    <t>2596/QĐ-UBND</t>
  </si>
  <si>
    <t>26/9/2019</t>
  </si>
  <si>
    <t>04/12/2016</t>
  </si>
  <si>
    <t>663/QĐ-UBND 1836/QĐ-UBND</t>
  </si>
  <si>
    <t>04/4/2017 13/8/2018</t>
  </si>
  <si>
    <t>2569/QĐ-UBND</t>
  </si>
  <si>
    <t>03/9/2020</t>
  </si>
  <si>
    <t>16/9/2020</t>
  </si>
  <si>
    <t>2629/QĐ-UBND</t>
  </si>
  <si>
    <t>14/9/2020</t>
  </si>
  <si>
    <t>18/9/2020</t>
  </si>
  <si>
    <t>2569/QĐ-UBND 787831768</t>
  </si>
  <si>
    <t>03/9/2020 16/9/2020</t>
  </si>
  <si>
    <t>2629/QĐ-UBND 1480124832</t>
  </si>
  <si>
    <t>14/9/2020 18/9/2020</t>
  </si>
  <si>
    <t>Khu nhà xưởng TRLC</t>
  </si>
  <si>
    <t>Nhà xưởng cho thuê</t>
  </si>
  <si>
    <t>Nhà máy gia công cơ khí nội - ngoại thất Amacons Quảng Trị</t>
  </si>
  <si>
    <t xml:space="preserve">Công ty TNHH TRLC </t>
  </si>
  <si>
    <t>Công ty cổ phần tập đoàn đầu tư và thương mại Phạm Gia</t>
  </si>
  <si>
    <t>Nguyễn Đăng Mãi</t>
  </si>
  <si>
    <t>Xã Hải Hưng, huyện Hải Lăng</t>
  </si>
  <si>
    <t>Nhà máy san chiết khí hóa lỏng</t>
  </si>
  <si>
    <t>Công ty TNHH dầu khí Quảng Trị</t>
  </si>
  <si>
    <t>2.900 tấn/ năm</t>
  </si>
  <si>
    <t>112/QĐ-KKT</t>
  </si>
  <si>
    <t>29/9/2020</t>
  </si>
  <si>
    <t>Tổng cộng (37 dự án)</t>
  </si>
  <si>
    <t>3.000 tấn sản phẩm/ năm</t>
  </si>
  <si>
    <t>2673/QĐ-UBND</t>
  </si>
  <si>
    <t>Kho xăng dầu Việt Lào</t>
  </si>
  <si>
    <t>26/5/2020</t>
  </si>
  <si>
    <t>2534/QĐ-UBND 3345604420</t>
  </si>
  <si>
    <t>23/9/2019 26/5/2020</t>
  </si>
  <si>
    <t>Nhà máy sản xuất cáp điện dân dụng Phạm Gia</t>
  </si>
  <si>
    <t>3002/QĐ-UBND</t>
  </si>
  <si>
    <t>20/10/2020</t>
  </si>
  <si>
    <t>1.493,4  tấn sản phẩm tinh dầu và sản phẩm tẩy rửa/năm.</t>
  </si>
  <si>
    <t>15/12/2017</t>
  </si>
  <si>
    <t>3071/QĐ-UBND</t>
  </si>
  <si>
    <t>27/10/2020</t>
  </si>
  <si>
    <t>I/2021</t>
  </si>
  <si>
    <t>I/2023</t>
  </si>
  <si>
    <t>1173/QĐ-UBND 2898/QĐ-BND</t>
  </si>
  <si>
    <t>08/5/2020 07/10/2020</t>
  </si>
  <si>
    <t>1173/QĐ-UBND 2898/QĐ-UBND  8618332606</t>
  </si>
  <si>
    <t>09/10/2020</t>
  </si>
  <si>
    <t>22/6/2017</t>
  </si>
  <si>
    <t xml:space="preserve">  </t>
  </si>
  <si>
    <t>Công ty TNHH Bảo Tín Miền Trung</t>
  </si>
  <si>
    <t>Kho hàng phục vụ thu mua nông, lâm sản Bảo Tín Miền Trung</t>
  </si>
  <si>
    <t>30.000 tấn hàng hóa/ năm</t>
  </si>
  <si>
    <t>11/2020</t>
  </si>
  <si>
    <t>12/1010</t>
  </si>
  <si>
    <t>3144/QĐ-UBND</t>
  </si>
  <si>
    <t>02/11/2020</t>
  </si>
  <si>
    <t>Công ty TNHH MTV gas Quảng Trị</t>
  </si>
  <si>
    <t>Nhà máy chiết nạp gas Quảng Trị</t>
  </si>
  <si>
    <t>7.000 tấn gas/ năm</t>
  </si>
  <si>
    <t>3137/QĐ-UBND</t>
  </si>
  <si>
    <t>02/10/2020</t>
  </si>
  <si>
    <t>3194/QĐ-UBND</t>
  </si>
  <si>
    <t>09/11/2020</t>
  </si>
  <si>
    <t>3268/QĐ-UBND</t>
  </si>
  <si>
    <t>16/11/2020</t>
  </si>
  <si>
    <t>Trang trại tổng hợp công nghệ cao Lam Thủy</t>
  </si>
  <si>
    <t>Trổng trọt, chăn nuôi hỗn hợp; nuôi trồng thủy sản nội địa. Sản lượng 73 tấn/ năm</t>
  </si>
  <si>
    <t>6/2021</t>
  </si>
  <si>
    <t>3311/QĐ-UBND</t>
  </si>
  <si>
    <t>23/11/2020</t>
  </si>
  <si>
    <t>Kho bãi và dịch vụ hậu cần Khu bến cảng Bắc Cửa Việt</t>
  </si>
  <si>
    <t>Xây dựng kho bãi và dịch vụ hậu cần cho quá trình bốc xúc hàng hóa phục vụ vận tải biển</t>
  </si>
  <si>
    <t>12/2021</t>
  </si>
  <si>
    <t>3315/QĐ-UBND</t>
  </si>
  <si>
    <t>3667/QĐ-UBND</t>
  </si>
  <si>
    <t>26/11/2020</t>
  </si>
  <si>
    <t>3392/QĐ-UBND</t>
  </si>
  <si>
    <t>27/11/2020</t>
  </si>
  <si>
    <t>Công ty cổ phần điện gió TNC Quảng Trị 1</t>
  </si>
  <si>
    <t>Công ty cổ phần điện gió TNC Quảng Trị 2</t>
  </si>
  <si>
    <t>10/2021</t>
  </si>
  <si>
    <t>02/12/2020</t>
  </si>
  <si>
    <t>Công ty TNHH Amacons Quảng Trị</t>
  </si>
  <si>
    <t>3445/QĐ-UBND 7604724071</t>
  </si>
  <si>
    <t>02/12/2020 04/12/2020</t>
  </si>
  <si>
    <t>3446/QĐ-UBND 6621576681</t>
  </si>
  <si>
    <t>3268/QĐ-UBND 6644166154</t>
  </si>
  <si>
    <t>16/11/2020 04/12/2020</t>
  </si>
  <si>
    <t>Dương Quảng Phong</t>
  </si>
  <si>
    <t>Trang trại nuôi chim trĩ hướng thịt Nam Minh</t>
  </si>
  <si>
    <t>Chăn nuôi chim trĩ đỏ lấy thịt, trứng, chim làm cảnh. 2.500 con/lứa - 10.000 con/năm</t>
  </si>
  <si>
    <t>3449/QĐ-UBND</t>
  </si>
  <si>
    <t>08/12/2020</t>
  </si>
  <si>
    <t>11/12/2020</t>
  </si>
  <si>
    <t>3551/QĐ-UBND</t>
  </si>
  <si>
    <t>Hệ thống điện mặt trời mái nhà An Thái</t>
  </si>
  <si>
    <t>Hệ thống điện mặt trời mái nhà Vĩnh Đại</t>
  </si>
  <si>
    <t>Công ty TNHH An Thái Quảng Trị</t>
  </si>
  <si>
    <t>Công ty TNHH Vĩnh Đại Quảng Trị</t>
  </si>
  <si>
    <t>995 KVp - 6.050 m2 mái nhà</t>
  </si>
  <si>
    <t>25/11/2020</t>
  </si>
  <si>
    <t>6043077182</t>
  </si>
  <si>
    <t>1804713400</t>
  </si>
  <si>
    <t>25/11/2021</t>
  </si>
  <si>
    <t>996 KVp - 6.050 m2 mái nhà</t>
  </si>
  <si>
    <t>Tổng cộng (26 dự án)</t>
  </si>
  <si>
    <t>08/5/2020 07/10/2020 09/10/2020</t>
  </si>
  <si>
    <t>3095/QĐ-UBND</t>
  </si>
  <si>
    <t>31/12/2020</t>
  </si>
  <si>
    <t>06/2011</t>
  </si>
  <si>
    <t>4/2009</t>
  </si>
  <si>
    <t>6/2011</t>
  </si>
  <si>
    <t>4/2015</t>
  </si>
  <si>
    <t>6/2012</t>
  </si>
  <si>
    <t>11/2014</t>
  </si>
  <si>
    <t>9/2020</t>
  </si>
  <si>
    <t>02/2012</t>
  </si>
  <si>
    <t>8/2016</t>
  </si>
  <si>
    <t>3/2012</t>
  </si>
  <si>
    <t>9/2012</t>
  </si>
  <si>
    <t>11/2017</t>
  </si>
  <si>
    <t>5/2013</t>
  </si>
  <si>
    <t>9/2016</t>
  </si>
  <si>
    <t>6/2022</t>
  </si>
  <si>
    <t>8/2021</t>
  </si>
  <si>
    <t>III/2021</t>
  </si>
  <si>
    <t>BQL</t>
  </si>
  <si>
    <t>SKHĐT</t>
  </si>
  <si>
    <t>Ngừng hoạt động</t>
  </si>
  <si>
    <t>Công ty cổ phần Cát Hưng Thịnh</t>
  </si>
  <si>
    <t>Công ty cổ phần Đại Dương Xanh</t>
  </si>
  <si>
    <t>Công ty cổ phần gỗ MDF VRG Quảng Trị</t>
  </si>
  <si>
    <t>Công ty cổ phần nội thất Miền Trung</t>
  </si>
  <si>
    <t>Công ty cổ phần xi măng Bỉm Sơn</t>
  </si>
  <si>
    <t>Công ty cổ phần Tín Đạt Thành</t>
  </si>
  <si>
    <t>Công ty cổ phần đầu tư thiết bị viễn thông Việt Nam</t>
  </si>
  <si>
    <t>Công ty cổ phần bia Hà Nội- Quảng Trị</t>
  </si>
  <si>
    <t>Công ty cổ phần khoáng sản Quảng Trị</t>
  </si>
  <si>
    <t>Công ty cổ phần phân vi sinh Quảng Trị</t>
  </si>
  <si>
    <t>Công ty cổ phần Kim Tín - Quảng Trị</t>
  </si>
  <si>
    <t>Công ty cổ phần Bình Điền - Quảng Trị</t>
  </si>
  <si>
    <t>Công ty cổ phần kinh doanh khí Miền Nam</t>
  </si>
  <si>
    <t>Công ty cổ phần Trường Danh</t>
  </si>
  <si>
    <t>Công ty cổ phần gỗ MDF VRG - Quảng Trị</t>
  </si>
  <si>
    <t>Công ty cổ phần Bình Điền Quảng Trị</t>
  </si>
  <si>
    <t>Công ty cổ phần chế biến khoáng sản Quảng Phú</t>
  </si>
  <si>
    <t>Công ty cổ phần Licogi 13</t>
  </si>
  <si>
    <t>Nhà máy sản xuất phân hữu cơ vi sinh Komix</t>
  </si>
  <si>
    <t>Nhà máy sản xuất nguyên vật liệu hàn và chế biến quặng titan sa khoáng Kim Tín</t>
  </si>
  <si>
    <t>Nhà máy sản xuát phân bón NPK Bình Điền - Quảng Trị</t>
  </si>
  <si>
    <t>Nhà máy sản xuất tấm lợp Phibrô-ximăng</t>
  </si>
  <si>
    <t>Nhà máy sản xuất gạch không nung Polyme Hợp Quốc</t>
  </si>
  <si>
    <t>Nhá máy sản xuất veneer và hàng nội thất Kim Long</t>
  </si>
  <si>
    <t>Chưa triển khai xây dựng</t>
  </si>
  <si>
    <t>thời hạn 27/5/2020, gia hạn lần 2 đến 30/10/2020</t>
  </si>
  <si>
    <t xml:space="preserve">713/UBND-CN ngày 27/02/2020, 4786/UBND-CN 20/10/2020 </t>
  </si>
  <si>
    <t>Công ty cổ phần thông Quảng Phú</t>
  </si>
  <si>
    <t>Đầu tư xây dựng và kinh doanh KCHT khu công nghiệp đa ngành Triệu Phú</t>
  </si>
  <si>
    <t>Đầu tư xây dựng và kinh doanh KCHT khu công nghiệp</t>
  </si>
  <si>
    <t>Nhà máy sản xuất và chế biến gỗ nội thất Thượng Phước</t>
  </si>
  <si>
    <t>308/QĐ-TTg</t>
  </si>
  <si>
    <t>05/3/2021</t>
  </si>
  <si>
    <t>909/UBND-TN</t>
  </si>
  <si>
    <t>27/4/2020 17/3/2021</t>
  </si>
  <si>
    <t>4/2021</t>
  </si>
  <si>
    <t>909/UBND-TN 2648438434</t>
  </si>
  <si>
    <t>27/4/2020 17/3/2021 15/5/2020</t>
  </si>
  <si>
    <t>396/QĐ-TTg</t>
  </si>
  <si>
    <t>19/3/2021</t>
  </si>
  <si>
    <t>04/4/2017</t>
  </si>
  <si>
    <t>05/4/2016</t>
  </si>
  <si>
    <t>06/4/2015</t>
  </si>
  <si>
    <t>1111/QĐ-UBND 3764137085</t>
  </si>
  <si>
    <t>15/5/2019 16/5/2019</t>
  </si>
  <si>
    <t>03/5/2017</t>
  </si>
  <si>
    <t>418/QĐ-TTg</t>
  </si>
  <si>
    <t>23/3/2021</t>
  </si>
  <si>
    <t>29/3/2021</t>
  </si>
  <si>
    <t>418/QĐ-TTg 4388856248</t>
  </si>
  <si>
    <t>23/3/2021 29/3/2021</t>
  </si>
  <si>
    <t>Đầu tư xây dựng và kinh doanh kết cấu hạ tầng khu công nghiệp</t>
  </si>
  <si>
    <t>Nhóm các dự án đang triển khai xây dựng và tích cực hoàn thiện thủ tục</t>
  </si>
  <si>
    <t>Nhóm các dự án khó khăn về tài chính, chưa triển khai xây dựng</t>
  </si>
  <si>
    <t>Nhóm các dự án BOT đang tiến hành đàm phán hợp đồng dự án</t>
  </si>
  <si>
    <t>Nhóm các dự án trọng điểm  khác</t>
  </si>
  <si>
    <t>Tổng cộng (10 dự án)</t>
  </si>
  <si>
    <t>Lựa chọn nhà đầu tư theo pháp luật về đấu thầu</t>
  </si>
  <si>
    <t>2021</t>
  </si>
  <si>
    <t>TỔNG HỢP DỰ ÁN ĐẦU TƯ TRỌNG ĐIỂM TẠI CÁC KHU CÔNG NGHIỆP, KHU KINH TẾ</t>
  </si>
  <si>
    <t xml:space="preserve">Trung tâm điện khí LNG Hải Lăng giai đoạn 1 </t>
  </si>
  <si>
    <t>Nhà máy điện khí 1.500MW, cảng nhập LNG 1,5 triệu tấn/năm, kho chứa khí LNG</t>
  </si>
  <si>
    <t>1,56 tỷ USD</t>
  </si>
  <si>
    <t>88,25 tr USD</t>
  </si>
  <si>
    <t>12/4/2021</t>
  </si>
  <si>
    <t>Công ty TNHH năng lượng tái tạo Quảng Trị</t>
  </si>
  <si>
    <t>Nhá máy điện mặt trời mái nhà Nhà kiểm tra liên hợp hàng hóa nhập khẩu Quảng Trị</t>
  </si>
  <si>
    <t>900 KW - 5.000 m2 mái nhà</t>
  </si>
  <si>
    <t>36 tháng kể từ ngày giao đất</t>
  </si>
  <si>
    <t>Nhà máy sản xuất nước uống và bao bì quốc tế CTT</t>
  </si>
  <si>
    <t>Công ty cổ phần sản xuất thực phẩm và bao bì quốc tế CTT</t>
  </si>
  <si>
    <t>Nước uống các loại: 50 triệu lít/ năm; bao bì các loại: 32 tr tấn/năm</t>
  </si>
  <si>
    <t>01/2023</t>
  </si>
  <si>
    <t>Công ty cổ phần Tozen Việt Nam</t>
  </si>
  <si>
    <t>Nhà máy sản xuất sơn chống cháy và dịch thể cống cháy Tozen Việt Nam</t>
  </si>
  <si>
    <t>Sơn chống chày.100 tấn/năm, dịch thể chống cháy 400 tấn/năm</t>
  </si>
  <si>
    <t>Công ty TNHH MTV Wood Pellets Triệu Phong</t>
  </si>
  <si>
    <t>Nhà máy chế biến Titan và sản xuất sản phẩm Zirconium Silicate</t>
  </si>
  <si>
    <t>Titan sa khoáng 72.000 tấn/năm, bột Zirconium Silicate 6.000 tấn/năm</t>
  </si>
  <si>
    <t>Nhà máy chế biến lúa, gạo hữu cơ Quảng Trị</t>
  </si>
  <si>
    <t>1889/QĐ-UBND</t>
  </si>
  <si>
    <t>28/7/2021</t>
  </si>
  <si>
    <t>Công ty TNHH thương mại và dịch vụ Minh Tuấn DTT</t>
  </si>
  <si>
    <t>Nhà máy thu mua và chế biến nông sản Minh Tuấn DTT</t>
  </si>
  <si>
    <t>4.000 tấn nông sản/năm</t>
  </si>
  <si>
    <t>2306/QĐ-UBND</t>
  </si>
  <si>
    <t>30/8/2021</t>
  </si>
  <si>
    <t>3254077502</t>
  </si>
  <si>
    <t>31/8/2021</t>
  </si>
  <si>
    <t>2306/QĐ-UBND 3254077502</t>
  </si>
  <si>
    <t>30/8/2021 31/8/2021</t>
  </si>
  <si>
    <t>IV/2023</t>
  </si>
  <si>
    <t>Đặng Khắc Dũng</t>
  </si>
  <si>
    <t>Nhà máy sản xuất bao bì và các sản phẩm từ nhựa Đặng Dũng</t>
  </si>
  <si>
    <t>1.115 tấn sản phẩm/năm</t>
  </si>
  <si>
    <t>Công ty TNHH Đức Quang</t>
  </si>
  <si>
    <t>Nhà máy sản xuất, gia công thép hộp, kẽm gai Đức Quang</t>
  </si>
  <si>
    <t>Tổ hợp nhà đầu tư: T&amp;T - HEC - KOGAS - POSKO</t>
  </si>
  <si>
    <t>Trung tâm điện khí LNG Hải Lăng giai đoạn 1, 1.500MW</t>
  </si>
  <si>
    <t>168/QĐ-KKT</t>
  </si>
  <si>
    <t>06/10/2021</t>
  </si>
  <si>
    <t>IV/2027</t>
  </si>
  <si>
    <t>2773/QĐ-UBND</t>
  </si>
  <si>
    <t>27/9/2021</t>
  </si>
  <si>
    <t>Hoàng Văn Cường (Hà Nội)</t>
  </si>
  <si>
    <t>Trung tâm nội thất và điện cơ AAA</t>
  </si>
  <si>
    <t>Công ty Scavi Huế</t>
  </si>
  <si>
    <t>Nhà máy sản xuất trang phục lót và hàng thể thao</t>
  </si>
  <si>
    <t>90 triệu sản phẩm/ năm</t>
  </si>
  <si>
    <t>01/2022</t>
  </si>
  <si>
    <t>12/2024</t>
  </si>
  <si>
    <t>3569/QĐ-UBND</t>
  </si>
  <si>
    <t>10/11/2021</t>
  </si>
  <si>
    <t>6.300 tấn/ năm</t>
  </si>
  <si>
    <t>24/8/2021</t>
  </si>
  <si>
    <t>01/9/2006</t>
  </si>
  <si>
    <t>03/10/2009</t>
  </si>
  <si>
    <t>07/11/2011</t>
  </si>
  <si>
    <t>06/12/2011</t>
  </si>
  <si>
    <t>05/6/2014</t>
  </si>
  <si>
    <t>26/7/2016</t>
  </si>
  <si>
    <t>3549/QĐ-UBND</t>
  </si>
  <si>
    <t>Nhà máy sản xuất phôi gỗ tẩm áp lực, ván ghép thanh và đồ gỗ mỹ nghệ</t>
  </si>
  <si>
    <t>4.000 m3 gỗ/ năm</t>
  </si>
  <si>
    <t>6.000 m3 sản phẩm/ năm</t>
  </si>
  <si>
    <t>7.000 tấn kim cơ khí, 03 triệu m2 Phibrôximăng và 1,5 triệu m2 tôn PU cách nhiệt</t>
  </si>
  <si>
    <t>Sản xuất 26.000 m2 cửa các loại/năm; gia công: 50.000 m2 kính các loại/năm</t>
  </si>
  <si>
    <t>1.200.000 sản phẩm/ năm (lều cắm trại, túi ngủ, ... phục vụ cho du lịch ngoài trời)</t>
  </si>
  <si>
    <t>3002220186</t>
  </si>
  <si>
    <t>02/12/2021</t>
  </si>
  <si>
    <t>212/QĐ-KKT</t>
  </si>
  <si>
    <t>23/12/2021</t>
  </si>
  <si>
    <t>Công ty cổ phần đầu tư và phát triển Tam San</t>
  </si>
  <si>
    <t>213/QĐ-KKT</t>
  </si>
  <si>
    <t>10/2023</t>
  </si>
  <si>
    <t>Tổng cộng (13 dự án)</t>
  </si>
  <si>
    <t>4/2023</t>
  </si>
  <si>
    <t>Công ty cổ phần hàng hải VSICO</t>
  </si>
  <si>
    <t>Cảng cạn</t>
  </si>
  <si>
    <t>Công ty cổ phần thép Vina Roma Quảng Trị</t>
  </si>
  <si>
    <t>Khu liên hợp gang thép Quảng Trị</t>
  </si>
  <si>
    <t>4,5 triệu tấn thép/năm (chia làm 3 giai đoạn)</t>
  </si>
  <si>
    <t>Công ty cổ phần năng lượng mặt trời Nippon Solar</t>
  </si>
  <si>
    <t>1326/QĐ-UBND 0332567763 27/QĐ-UBND</t>
  </si>
  <si>
    <t>28/5/2020 29/5/2020 06/01/2022</t>
  </si>
  <si>
    <t>06/01/2022</t>
  </si>
  <si>
    <t>Chế biến nông sản</t>
  </si>
  <si>
    <t>Khu cảng cạn Vsico</t>
  </si>
  <si>
    <t>Khu nhà xưởng và văn phòng cho thuê Quán Ngang</t>
  </si>
  <si>
    <t>533/QĐ-UBND</t>
  </si>
  <si>
    <t>16/02/2022</t>
  </si>
  <si>
    <t>4314/QĐ-UBND</t>
  </si>
  <si>
    <t>22/12/2021</t>
  </si>
  <si>
    <t>Công ty TNHH MTV Lao Bảo Electonics</t>
  </si>
  <si>
    <t>Nhà máy sản xuất, chế biến nông sản Huy Long</t>
  </si>
  <si>
    <t>5.000 tấn sản phẩm sắn cắt lát sấy/năm</t>
  </si>
  <si>
    <t>37/QĐ-KKT</t>
  </si>
  <si>
    <t>12/4/2022</t>
  </si>
  <si>
    <t>46/QĐ-KKT</t>
  </si>
  <si>
    <t>27/4/2022</t>
  </si>
  <si>
    <t>01/2024</t>
  </si>
  <si>
    <t>368/TTg-CN</t>
  </si>
  <si>
    <t>25/3/2020</t>
  </si>
  <si>
    <t>Công ty cổ phần may và thương mại Gio Linh</t>
  </si>
  <si>
    <t>Nhà máy sản xuất sản phẩm từ gỗ Khánh Hưng</t>
  </si>
  <si>
    <t>Công ty cổ phần phát triển Khánh Hưng</t>
  </si>
  <si>
    <t>53/QĐ-KKT</t>
  </si>
  <si>
    <t>13/5/2022</t>
  </si>
  <si>
    <t>I/2026</t>
  </si>
  <si>
    <t>IV/2025</t>
  </si>
  <si>
    <t>Công ty TNHH MTV diện mặt trời Quảng Trị</t>
  </si>
  <si>
    <t>0546612764</t>
  </si>
  <si>
    <t>05/3/2020 28/7/2020</t>
  </si>
  <si>
    <t>1247/QĐ-UBND 0546612764</t>
  </si>
  <si>
    <t>08/6/2018 05/3/2020 28/7/2020</t>
  </si>
  <si>
    <t xml:space="preserve">1167/QĐ-UBND 1932/QĐ-UBND 2733/QĐ-UBND </t>
  </si>
  <si>
    <t>20/5/2019 20/7/2020 24/9/2020</t>
  </si>
  <si>
    <r>
      <t>Công suất 500.000 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/năm</t>
    </r>
  </si>
  <si>
    <r>
      <t>Sản xuất và gia công: 200.000 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kính cường lực/năm; 300 tấn nhôm, sắt thép, inox/năm</t>
    </r>
  </si>
  <si>
    <r>
      <t>Ván ép: 50.000m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/năm; Viên nén: 50.000 tấn/ năm; Ván ghép thanh: 12.000 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 năm</t>
    </r>
  </si>
  <si>
    <t>666/QĐ-UBND 1251/QĐ-UBND</t>
  </si>
  <si>
    <t>28/3/2019 13/5/2022</t>
  </si>
  <si>
    <t>Công ty TNHH T&amp;T Land Gio Hải</t>
  </si>
  <si>
    <t>1173/QĐ-UBND 2898/QĐ-UBND 2238/QĐ-UBND  8618332606</t>
  </si>
  <si>
    <t>08/5/2020 07/10/2020 24/8/2021 09/10/2020</t>
  </si>
  <si>
    <t>2930/QĐ-UBND 3757/QĐ-UBND 2628/QĐ-UBND</t>
  </si>
  <si>
    <t>09/10/2020 23/11/2021 12/10/2022</t>
  </si>
  <si>
    <t>Công ty cổ phần Núi Rồng Quảng Trị</t>
  </si>
  <si>
    <t>Nhà máy sản xuất bánh kẹo Hào Quang</t>
  </si>
  <si>
    <t>Công ty TNHH Green Khe Sanh</t>
  </si>
  <si>
    <t>Khu du lịch Green Khe Sanh</t>
  </si>
  <si>
    <t>Du lịch, dịch vụ</t>
  </si>
  <si>
    <t>Công ty cổ phần thương mại và xây dựng Kiến Mỹ</t>
  </si>
  <si>
    <t>Trạm trộn bê tông thương phẩm Kiến Mỹ</t>
  </si>
  <si>
    <t>Sản xuất bê tông thương phẩm</t>
  </si>
  <si>
    <t>Khu đô thị - du lịch, nghỉ dưỡng sinh thái và dịch vụ phụ trợ Khu Kinh tế Đông Nam</t>
  </si>
  <si>
    <t>Công ty cổ phần bất động sản Capella</t>
  </si>
  <si>
    <t>Khu công nghiệp sinh thái - Capella Quảng Trị</t>
  </si>
  <si>
    <t>Đầu tư xây dựng và kinh doanh kết cấu hạ tầng khu công nghiệp sinh thái</t>
  </si>
  <si>
    <t>Xã Triệu Trạch, xã Triệu Vân</t>
  </si>
  <si>
    <t>Công ty cổ phần đầu tư và phát triển QV Solar</t>
  </si>
  <si>
    <t>Nhà máy sản xuất tấm pin năng lương mặt trời</t>
  </si>
  <si>
    <t>Tấm pin năng lượng mặt trời</t>
  </si>
  <si>
    <t>Công ty TNHH Thiên Phát Quảng Trị</t>
  </si>
  <si>
    <t>Khách sạn tiêu chuẩn 3 *, 7 tầng, 121 phòng ngũ</t>
  </si>
  <si>
    <t>Tổng cộng (75 dự án)</t>
  </si>
  <si>
    <t>Tổng cộng (09 dự án)</t>
  </si>
  <si>
    <t>10/2024</t>
  </si>
  <si>
    <t>0482568125</t>
  </si>
  <si>
    <t>04/11/2022</t>
  </si>
  <si>
    <t>Công ty TNHH thương ại và du lịch TH Đại Dương</t>
  </si>
  <si>
    <t>Trung tâm nghỉ dưỡng và du lịch Hoàng Anh</t>
  </si>
  <si>
    <t>Khách sạn 03 tầng, 43 phòng ngũ; 06 căn biệt thự nghỉ dưogn4</t>
  </si>
  <si>
    <t>III/2008</t>
  </si>
  <si>
    <t>I/2024</t>
  </si>
  <si>
    <t>30 212 000004 7555370026</t>
  </si>
  <si>
    <t>12/10/2007 16/9/2022</t>
  </si>
  <si>
    <t>96/QĐ-UBND 1868/QĐ-UBND 1094/QĐ-UBND</t>
  </si>
  <si>
    <t>19/01/2007 14/9/2011 22/4/2022</t>
  </si>
  <si>
    <t>Sản xuất bánh kẹo các loại</t>
  </si>
  <si>
    <t>14/12/2022</t>
  </si>
  <si>
    <t>Công ty cổ phần thép hợp kim Asia</t>
  </si>
  <si>
    <t>Công ty TNHH ván gỗ Thuận An</t>
  </si>
  <si>
    <t>II/2024</t>
  </si>
  <si>
    <t>21/QĐ-KKT</t>
  </si>
  <si>
    <t>08/3/2023</t>
  </si>
  <si>
    <t>Trung tâm dịch vụ logistics Hợp Thịnh</t>
  </si>
  <si>
    <t>Dịch vụ hỗ trợ khác liên quan đến vậnt ải</t>
  </si>
  <si>
    <t>6161/UBND-CN ngày 16/12/2021</t>
  </si>
  <si>
    <t>03 tháng</t>
  </si>
  <si>
    <t>Công ty cổ phần kỹ thuật PCCC Tozen</t>
  </si>
  <si>
    <t>Nhà máy sản xuất cửa cuốn chống cháy và cửa chống cháy Tozen</t>
  </si>
  <si>
    <t>Cửa cuốn chống cháy, cửa chống cháy các loại, 20.000 m2/năm</t>
  </si>
  <si>
    <t>4256/UBND-KT ngày 06/9/2022</t>
  </si>
  <si>
    <t>06 tháng (06/3/3023)</t>
  </si>
  <si>
    <t>Nhà máy may, in, thêu xuất khẩu Gio Linh</t>
  </si>
  <si>
    <t>1099/UBND-KT ngày 21/3/2023</t>
  </si>
  <si>
    <t>03 tháng (21/6/2023)</t>
  </si>
  <si>
    <t>May gia công may mặc, in thêu hàng may mặc</t>
  </si>
  <si>
    <t>Đến ngày 31 tháng 3 năm 2023</t>
  </si>
  <si>
    <t>1649/QĐ-UBND</t>
  </si>
  <si>
    <t>02/7/2021</t>
  </si>
  <si>
    <t>891/QĐ-UBND</t>
  </si>
  <si>
    <t>29/3/2022</t>
  </si>
  <si>
    <t>Chi nhánh Ngân hàng Nông nghiệp và PTNT Quảng Trị</t>
  </si>
  <si>
    <t>3191/QĐ-UBND</t>
  </si>
  <si>
    <t>1678/QĐ-UBND</t>
  </si>
  <si>
    <t>25/7/2018</t>
  </si>
  <si>
    <t>09/8/2019</t>
  </si>
  <si>
    <t>2091/QĐ-UBND</t>
  </si>
  <si>
    <t>x</t>
  </si>
  <si>
    <t>82/QĐ-KKT</t>
  </si>
  <si>
    <t>26/6/2019</t>
  </si>
  <si>
    <t>145/QĐ-KKT</t>
  </si>
  <si>
    <t>255/QĐ-KKT</t>
  </si>
  <si>
    <t>29/12/2021</t>
  </si>
  <si>
    <t>114/QĐ-KKT</t>
  </si>
  <si>
    <t>20/9/2022</t>
  </si>
  <si>
    <t>156/QĐ-KKT</t>
  </si>
  <si>
    <t>13/3/2023</t>
  </si>
  <si>
    <t>804/QĐ-ubnd</t>
  </si>
  <si>
    <t>30/11/2020</t>
  </si>
  <si>
    <t>3659/QĐ-UBND 2899/QĐ-UBND</t>
  </si>
  <si>
    <t>27/12/2019 06/10/2021</t>
  </si>
  <si>
    <t>r</t>
  </si>
  <si>
    <t>Tổng cộng (29 dự án)</t>
  </si>
  <si>
    <t>Tổng cộng (56 dự án)</t>
  </si>
  <si>
    <t>108/QĐ-KKT 
152/QĐ-KKT</t>
  </si>
  <si>
    <t>548/QĐ-UBND 
2720622313</t>
  </si>
  <si>
    <t>45/QĐ-KKT 
4252480818</t>
  </si>
  <si>
    <t xml:space="preserve">2369/QĐ-UBND 
7320277121 </t>
  </si>
  <si>
    <t>3499/QĐ-UBND 
2313886184</t>
  </si>
  <si>
    <t>1868/QĐ-UBND 
8571254255</t>
  </si>
  <si>
    <t>2409/QĐ-UBND 
8504816656</t>
  </si>
  <si>
    <t>3268/QĐ-UBND 
6644166154</t>
  </si>
  <si>
    <t>27/9/2001
16/04/2013</t>
  </si>
  <si>
    <t>11/12/2006 
24/8/2021</t>
  </si>
  <si>
    <t>09/02/2007 
10/6/2011</t>
  </si>
  <si>
    <t>17/8/2007 
13/5/2015</t>
  </si>
  <si>
    <t>09/7/2008
16/8/2017</t>
  </si>
  <si>
    <t>18/7/2008 
24/12/2010</t>
  </si>
  <si>
    <t>18/7/2008 
15/12/2014</t>
  </si>
  <si>
    <t>27/12/2008 
10/6/2019</t>
  </si>
  <si>
    <t>29/12/2008 
01/01/2015</t>
  </si>
  <si>
    <t>01/6/2010 
04/5/2016</t>
  </si>
  <si>
    <t>05/5/2011 
16/4/2013</t>
  </si>
  <si>
    <t>19/12/2011
26/9/2017</t>
  </si>
  <si>
    <t>16/05/2016
30/8/2017</t>
  </si>
  <si>
    <t>09/5/2012
30/5/2016</t>
  </si>
  <si>
    <t>20/9/2018
15/8/2019</t>
  </si>
  <si>
    <t>28/02/2020 
15/5/2020</t>
  </si>
  <si>
    <t>27/12/2007
19/11/2010</t>
  </si>
  <si>
    <t>21/10/2011 
18/4/2018</t>
  </si>
  <si>
    <t>06/5/2019 
27/5/2020 
10/8/2020</t>
  </si>
  <si>
    <t>05/9/2019 
19/5/2020</t>
  </si>
  <si>
    <t>18/12/2019 
19/5/2020</t>
  </si>
  <si>
    <t>29/6/2020 
30/6/2020</t>
  </si>
  <si>
    <t>26/8/2020 
28/8/2020</t>
  </si>
  <si>
    <t>16/11/2020 
04/12/2020</t>
  </si>
  <si>
    <t>4.500 tấn/năm</t>
  </si>
  <si>
    <t>Công ty TNHH thủy sản công nghệ cao Việt Nam (Công ty cổ phần chăn nuôi CP Việt Nam)</t>
  </si>
  <si>
    <t>III/2023</t>
  </si>
  <si>
    <t>III/2024</t>
  </si>
  <si>
    <t>58/QĐ-KKT</t>
  </si>
  <si>
    <t>05/5/2023</t>
  </si>
  <si>
    <t xml:space="preserve"> </t>
  </si>
  <si>
    <t>Công ty cổ phần Tông Công ty Thương Mại Quảng Trị</t>
  </si>
  <si>
    <t>Nhà máy sản xuất phân bón hữu cơ Sepon</t>
  </si>
  <si>
    <r>
      <t>830.000 tấn bê tông thương phẩm, 39.000 tấn bê tông đúc sẵn, 600.000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gạch lát /năm</t>
    </r>
  </si>
  <si>
    <r>
      <t>Cửa hàng cấp 3 (2 bể 25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 50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</si>
</sst>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09]dddd\,\ mmmm\ d\,\ yyyy"/>
    <numFmt numFmtId="181" formatCode="mmm\-yyyy"/>
    <numFmt numFmtId="182" formatCode="m/yyyy"/>
    <numFmt numFmtId="183" formatCode="m/d/yy"/>
    <numFmt numFmtId="184" formatCode="mm/dd/yyyy"/>
    <numFmt numFmtId="185" formatCode="mm/yyyy"/>
    <numFmt numFmtId="186" formatCode="mm/d/yyyy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"/>
    <numFmt numFmtId="193" formatCode="[$-409]h:mm:ss\ AM/PM"/>
    <numFmt numFmtId="194" formatCode="[$-42A]dd\ mmmm\ yyyy"/>
    <numFmt numFmtId="195" formatCode="[$-14809]d/m/yyyy;@"/>
    <numFmt numFmtId="196" formatCode="[$-1010000]d/m/yy;@"/>
    <numFmt numFmtId="197" formatCode="[$-1010000]d/m/yyyy;@"/>
    <numFmt numFmtId="198" formatCode="[$-10488]dd/mm/yyyy;@"/>
    <numFmt numFmtId="199" formatCode="dd/mm/yyyy"/>
    <numFmt numFmtId="200" formatCode="_-* #,##0.000\ _₫_-;\-* #,##0.000\ _₫_-;_-* &quot;-&quot;??\ _₫_-;_-@_-"/>
    <numFmt numFmtId="201" formatCode="_-* #,##0.0000\ _₫_-;\-* #,##0.0000\ _₫_-;_-* &quot;-&quot;??\ _₫_-;_-@_-"/>
    <numFmt numFmtId="202" formatCode="_-* #,##0.00000\ _₫_-;\-* #,##0.00000\ _₫_-;_-* &quot;-&quot;??\ _₫_-;_-@_-"/>
    <numFmt numFmtId="203" formatCode="_-* #,##0.0\ _₫_-;\-* #,##0.0\ _₫_-;_-* &quot;-&quot;??\ _₫_-;_-@_-"/>
    <numFmt numFmtId="204" formatCode="_-* #,##0\ _₫_-;\-* #,##0\ _₫_-;_-* &quot;-&quot;??\ _₫_-;_-@_-"/>
    <numFmt numFmtId="205" formatCode="00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60"/>
      <name val="Times New Roman"/>
      <family val="1"/>
    </font>
    <font>
      <vertAlign val="superscript"/>
      <sz val="12"/>
      <color indexed="6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36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13"/>
      <color indexed="8"/>
      <name val="Times New Roman"/>
      <family val="1"/>
    </font>
    <font>
      <sz val="11"/>
      <color indexed="60"/>
      <name val="Times New Roman"/>
      <family val="1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i/>
      <sz val="12"/>
      <color indexed="60"/>
      <name val="Times New Roman"/>
      <family val="1"/>
    </font>
    <font>
      <i/>
      <sz val="11"/>
      <color indexed="60"/>
      <name val="Times New Roman"/>
      <family val="1"/>
    </font>
    <font>
      <i/>
      <sz val="12"/>
      <color indexed="60"/>
      <name val="Times New Roman"/>
      <family val="1"/>
    </font>
    <font>
      <sz val="13"/>
      <color indexed="60"/>
      <name val="Times New Roman"/>
      <family val="1"/>
    </font>
    <font>
      <b/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color indexed="4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7030A0"/>
      <name val="Times New Roman"/>
      <family val="1"/>
    </font>
    <font>
      <b/>
      <i/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3"/>
      <color theme="1"/>
      <name val="Times New Roman"/>
      <family val="1"/>
    </font>
    <font>
      <sz val="12"/>
      <color rgb="FFC00000"/>
      <name val="Times New Roman"/>
      <family val="1"/>
    </font>
    <font>
      <sz val="11"/>
      <color rgb="FFC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i/>
      <sz val="12"/>
      <color rgb="FFC00000"/>
      <name val="Times New Roman"/>
      <family val="1"/>
    </font>
    <font>
      <i/>
      <sz val="11"/>
      <color rgb="FFC00000"/>
      <name val="Times New Roman"/>
      <family val="1"/>
    </font>
    <font>
      <i/>
      <sz val="12"/>
      <color rgb="FFC00000"/>
      <name val="Times New Roman"/>
      <family val="1"/>
    </font>
    <font>
      <sz val="13"/>
      <color rgb="FFC00000"/>
      <name val="Times New Roman"/>
      <family val="1"/>
    </font>
    <font>
      <b/>
      <sz val="12"/>
      <color rgb="FFFF0000"/>
      <name val="Times New Roman"/>
      <family val="1"/>
    </font>
    <font>
      <sz val="12"/>
      <color rgb="FF002060"/>
      <name val="Times New Roman"/>
      <family val="1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89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79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3" fontId="79" fillId="0" borderId="10" xfId="0" applyNumberFormat="1" applyFont="1" applyBorder="1" applyAlignment="1">
      <alignment horizontal="right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vertical="center" wrapText="1"/>
    </xf>
    <xf numFmtId="3" fontId="79" fillId="0" borderId="10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wrapText="1"/>
    </xf>
    <xf numFmtId="0" fontId="79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vertical="center" wrapText="1"/>
    </xf>
    <xf numFmtId="3" fontId="78" fillId="0" borderId="10" xfId="0" applyNumberFormat="1" applyFont="1" applyBorder="1" applyAlignment="1">
      <alignment horizontal="center" vertical="center"/>
    </xf>
    <xf numFmtId="4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vertical="center"/>
    </xf>
    <xf numFmtId="0" fontId="79" fillId="0" borderId="10" xfId="0" applyFont="1" applyBorder="1" applyAlignment="1">
      <alignment horizontal="center" vertical="center"/>
    </xf>
    <xf numFmtId="3" fontId="79" fillId="0" borderId="10" xfId="0" applyNumberFormat="1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/>
    </xf>
    <xf numFmtId="0" fontId="78" fillId="33" borderId="0" xfId="0" applyFont="1" applyFill="1" applyAlignment="1">
      <alignment/>
    </xf>
    <xf numFmtId="0" fontId="79" fillId="33" borderId="10" xfId="0" applyFont="1" applyFill="1" applyBorder="1" applyAlignment="1">
      <alignment horizontal="right" vertical="center" wrapText="1"/>
    </xf>
    <xf numFmtId="14" fontId="79" fillId="33" borderId="10" xfId="0" applyNumberFormat="1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center"/>
    </xf>
    <xf numFmtId="3" fontId="79" fillId="33" borderId="10" xfId="0" applyNumberFormat="1" applyFont="1" applyFill="1" applyBorder="1" applyAlignment="1">
      <alignment horizontal="right" vertical="center" wrapText="1"/>
    </xf>
    <xf numFmtId="0" fontId="78" fillId="33" borderId="0" xfId="0" applyFont="1" applyFill="1" applyAlignment="1">
      <alignment/>
    </xf>
    <xf numFmtId="0" fontId="78" fillId="33" borderId="10" xfId="0" applyFont="1" applyFill="1" applyBorder="1" applyAlignment="1">
      <alignment horizontal="center" vertical="center" wrapText="1"/>
    </xf>
    <xf numFmtId="3" fontId="78" fillId="33" borderId="10" xfId="0" applyNumberFormat="1" applyFont="1" applyFill="1" applyBorder="1" applyAlignment="1">
      <alignment horizontal="right" vertical="center" wrapText="1"/>
    </xf>
    <xf numFmtId="14" fontId="78" fillId="33" borderId="10" xfId="0" applyNumberFormat="1" applyFont="1" applyFill="1" applyBorder="1" applyAlignment="1">
      <alignment horizontal="center" vertical="center" wrapText="1"/>
    </xf>
    <xf numFmtId="0" fontId="79" fillId="33" borderId="0" xfId="0" applyFont="1" applyFill="1" applyAlignment="1">
      <alignment vertical="center" wrapText="1"/>
    </xf>
    <xf numFmtId="0" fontId="79" fillId="33" borderId="10" xfId="0" applyFont="1" applyFill="1" applyBorder="1" applyAlignment="1">
      <alignment vertical="center" wrapText="1"/>
    </xf>
    <xf numFmtId="3" fontId="79" fillId="33" borderId="10" xfId="0" applyNumberFormat="1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right"/>
    </xf>
    <xf numFmtId="49" fontId="78" fillId="33" borderId="0" xfId="0" applyNumberFormat="1" applyFont="1" applyFill="1" applyAlignment="1">
      <alignment horizontal="center"/>
    </xf>
    <xf numFmtId="14" fontId="78" fillId="33" borderId="0" xfId="0" applyNumberFormat="1" applyFont="1" applyFill="1" applyAlignment="1">
      <alignment horizontal="center"/>
    </xf>
    <xf numFmtId="14" fontId="79" fillId="0" borderId="10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center"/>
    </xf>
    <xf numFmtId="14" fontId="78" fillId="0" borderId="0" xfId="0" applyNumberFormat="1" applyFont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wrapText="1"/>
    </xf>
    <xf numFmtId="0" fontId="82" fillId="0" borderId="0" xfId="0" applyFont="1" applyAlignment="1">
      <alignment/>
    </xf>
    <xf numFmtId="185" fontId="79" fillId="0" borderId="10" xfId="0" applyNumberFormat="1" applyFont="1" applyBorder="1" applyAlignment="1">
      <alignment horizontal="center" vertical="center" wrapText="1"/>
    </xf>
    <xf numFmtId="185" fontId="78" fillId="0" borderId="0" xfId="0" applyNumberFormat="1" applyFont="1" applyAlignment="1">
      <alignment horizont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/>
    </xf>
    <xf numFmtId="3" fontId="78" fillId="0" borderId="10" xfId="0" applyNumberFormat="1" applyFont="1" applyBorder="1" applyAlignment="1">
      <alignment vertical="center" wrapText="1"/>
    </xf>
    <xf numFmtId="0" fontId="79" fillId="0" borderId="0" xfId="0" applyFont="1" applyAlignment="1">
      <alignment vertical="center" wrapText="1"/>
    </xf>
    <xf numFmtId="0" fontId="78" fillId="0" borderId="0" xfId="0" applyFont="1" applyAlignment="1">
      <alignment vertical="center" wrapText="1"/>
    </xf>
    <xf numFmtId="14" fontId="78" fillId="0" borderId="0" xfId="0" applyNumberFormat="1" applyFont="1" applyAlignment="1">
      <alignment horizontal="center" wrapText="1"/>
    </xf>
    <xf numFmtId="0" fontId="78" fillId="34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horizontal="right" vertical="center" wrapText="1"/>
    </xf>
    <xf numFmtId="0" fontId="78" fillId="33" borderId="0" xfId="0" applyFont="1" applyFill="1" applyAlignment="1">
      <alignment/>
    </xf>
    <xf numFmtId="14" fontId="79" fillId="33" borderId="10" xfId="0" applyNumberFormat="1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49" fontId="85" fillId="33" borderId="10" xfId="0" applyNumberFormat="1" applyFont="1" applyFill="1" applyBorder="1" applyAlignment="1">
      <alignment horizontal="center" vertical="center" wrapText="1"/>
    </xf>
    <xf numFmtId="3" fontId="79" fillId="33" borderId="10" xfId="0" applyNumberFormat="1" applyFont="1" applyFill="1" applyBorder="1" applyAlignment="1">
      <alignment horizontal="right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vertical="center" wrapText="1"/>
    </xf>
    <xf numFmtId="3" fontId="82" fillId="33" borderId="10" xfId="0" applyNumberFormat="1" applyFont="1" applyFill="1" applyBorder="1" applyAlignment="1">
      <alignment horizontal="right" vertical="center" wrapText="1"/>
    </xf>
    <xf numFmtId="14" fontId="82" fillId="33" borderId="10" xfId="0" applyNumberFormat="1" applyFont="1" applyFill="1" applyBorder="1" applyAlignment="1">
      <alignment horizontal="center" vertical="center" wrapText="1"/>
    </xf>
    <xf numFmtId="49" fontId="82" fillId="33" borderId="10" xfId="0" applyNumberFormat="1" applyFont="1" applyFill="1" applyBorder="1" applyAlignment="1">
      <alignment horizontal="center" vertical="center" wrapText="1"/>
    </xf>
    <xf numFmtId="0" fontId="82" fillId="33" borderId="0" xfId="0" applyFont="1" applyFill="1" applyAlignment="1">
      <alignment/>
    </xf>
    <xf numFmtId="14" fontId="78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horizontal="center" vertical="center" wrapText="1"/>
    </xf>
    <xf numFmtId="3" fontId="78" fillId="33" borderId="10" xfId="0" applyNumberFormat="1" applyFont="1" applyFill="1" applyBorder="1" applyAlignment="1">
      <alignment horizontal="right" vertical="center"/>
    </xf>
    <xf numFmtId="0" fontId="78" fillId="33" borderId="10" xfId="0" applyFont="1" applyFill="1" applyBorder="1" applyAlignment="1">
      <alignment horizontal="center" vertical="center"/>
    </xf>
    <xf numFmtId="14" fontId="78" fillId="33" borderId="10" xfId="0" applyNumberFormat="1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3" fontId="78" fillId="33" borderId="10" xfId="0" applyNumberFormat="1" applyFont="1" applyFill="1" applyBorder="1" applyAlignment="1">
      <alignment horizontal="right" vertical="center" wrapText="1"/>
    </xf>
    <xf numFmtId="0" fontId="79" fillId="33" borderId="10" xfId="0" applyFont="1" applyFill="1" applyBorder="1" applyAlignment="1">
      <alignment vertical="center" wrapText="1"/>
    </xf>
    <xf numFmtId="3" fontId="79" fillId="33" borderId="10" xfId="0" applyNumberFormat="1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center"/>
    </xf>
    <xf numFmtId="0" fontId="78" fillId="33" borderId="0" xfId="0" applyFont="1" applyFill="1" applyAlignment="1">
      <alignment horizontal="right"/>
    </xf>
    <xf numFmtId="14" fontId="78" fillId="33" borderId="0" xfId="0" applyNumberFormat="1" applyFont="1" applyFill="1" applyAlignment="1">
      <alignment horizontal="center"/>
    </xf>
    <xf numFmtId="0" fontId="78" fillId="33" borderId="0" xfId="0" applyFont="1" applyFill="1" applyAlignment="1">
      <alignment horizontal="center" vertical="center" wrapText="1"/>
    </xf>
    <xf numFmtId="49" fontId="78" fillId="33" borderId="0" xfId="0" applyNumberFormat="1" applyFont="1" applyFill="1" applyAlignment="1">
      <alignment horizontal="center"/>
    </xf>
    <xf numFmtId="0" fontId="78" fillId="33" borderId="0" xfId="0" applyFont="1" applyFill="1" applyAlignment="1">
      <alignment horizontal="center" wrapText="1"/>
    </xf>
    <xf numFmtId="0" fontId="78" fillId="33" borderId="10" xfId="0" applyFont="1" applyFill="1" applyBorder="1" applyAlignment="1">
      <alignment horizontal="left" vertical="center" wrapText="1"/>
    </xf>
    <xf numFmtId="49" fontId="82" fillId="33" borderId="10" xfId="0" applyNumberFormat="1" applyFont="1" applyFill="1" applyBorder="1" applyAlignment="1">
      <alignment horizontal="center" vertical="center"/>
    </xf>
    <xf numFmtId="49" fontId="79" fillId="33" borderId="10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 quotePrefix="1">
      <alignment horizontal="center" vertical="center" wrapText="1"/>
    </xf>
    <xf numFmtId="3" fontId="78" fillId="33" borderId="10" xfId="0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left" vertical="center" wrapText="1"/>
    </xf>
    <xf numFmtId="185" fontId="78" fillId="33" borderId="0" xfId="0" applyNumberFormat="1" applyFont="1" applyFill="1" applyAlignment="1">
      <alignment horizontal="center"/>
    </xf>
    <xf numFmtId="0" fontId="86" fillId="33" borderId="0" xfId="0" applyFont="1" applyFill="1" applyAlignment="1">
      <alignment/>
    </xf>
    <xf numFmtId="0" fontId="86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center"/>
    </xf>
    <xf numFmtId="0" fontId="87" fillId="33" borderId="0" xfId="0" applyFont="1" applyFill="1" applyAlignment="1">
      <alignment horizontal="center" vertical="center"/>
    </xf>
    <xf numFmtId="0" fontId="87" fillId="33" borderId="0" xfId="0" applyFont="1" applyFill="1" applyAlignment="1">
      <alignment/>
    </xf>
    <xf numFmtId="0" fontId="88" fillId="33" borderId="0" xfId="0" applyFont="1" applyFill="1" applyAlignment="1">
      <alignment/>
    </xf>
    <xf numFmtId="0" fontId="86" fillId="33" borderId="0" xfId="0" applyFont="1" applyFill="1" applyAlignment="1">
      <alignment vertical="center" wrapText="1"/>
    </xf>
    <xf numFmtId="0" fontId="88" fillId="33" borderId="0" xfId="0" applyFont="1" applyFill="1" applyAlignment="1">
      <alignment vertical="center" wrapText="1"/>
    </xf>
    <xf numFmtId="0" fontId="89" fillId="33" borderId="0" xfId="0" applyFont="1" applyFill="1" applyAlignment="1">
      <alignment vertical="center" wrapText="1"/>
    </xf>
    <xf numFmtId="0" fontId="86" fillId="33" borderId="0" xfId="0" applyFont="1" applyFill="1" applyAlignment="1">
      <alignment horizontal="center" vertical="center" wrapText="1"/>
    </xf>
    <xf numFmtId="3" fontId="86" fillId="33" borderId="0" xfId="0" applyNumberFormat="1" applyFont="1" applyFill="1" applyAlignment="1">
      <alignment horizontal="center" vertical="center" wrapText="1"/>
    </xf>
    <xf numFmtId="0" fontId="86" fillId="33" borderId="0" xfId="0" applyFont="1" applyFill="1" applyAlignment="1">
      <alignment horizontal="center" wrapText="1"/>
    </xf>
    <xf numFmtId="0" fontId="86" fillId="33" borderId="0" xfId="0" applyFont="1" applyFill="1" applyAlignment="1">
      <alignment wrapText="1"/>
    </xf>
    <xf numFmtId="3" fontId="86" fillId="33" borderId="0" xfId="0" applyNumberFormat="1" applyFont="1" applyFill="1" applyAlignment="1">
      <alignment horizontal="center" wrapText="1"/>
    </xf>
    <xf numFmtId="3" fontId="86" fillId="33" borderId="0" xfId="0" applyNumberFormat="1" applyFont="1" applyFill="1" applyAlignment="1">
      <alignment horizontal="center"/>
    </xf>
    <xf numFmtId="0" fontId="81" fillId="0" borderId="10" xfId="0" applyFont="1" applyBorder="1" applyAlignment="1">
      <alignment vertical="center"/>
    </xf>
    <xf numFmtId="0" fontId="81" fillId="0" borderId="0" xfId="0" applyFont="1" applyAlignment="1">
      <alignment/>
    </xf>
    <xf numFmtId="4" fontId="81" fillId="0" borderId="10" xfId="0" applyNumberFormat="1" applyFont="1" applyBorder="1" applyAlignment="1">
      <alignment vertical="center"/>
    </xf>
    <xf numFmtId="4" fontId="79" fillId="33" borderId="10" xfId="0" applyNumberFormat="1" applyFont="1" applyFill="1" applyBorder="1" applyAlignment="1">
      <alignment horizontal="center" vertical="center" wrapText="1"/>
    </xf>
    <xf numFmtId="4" fontId="78" fillId="33" borderId="10" xfId="0" applyNumberFormat="1" applyFont="1" applyFill="1" applyBorder="1" applyAlignment="1">
      <alignment horizontal="center" vertical="center" wrapText="1"/>
    </xf>
    <xf numFmtId="4" fontId="82" fillId="33" borderId="10" xfId="0" applyNumberFormat="1" applyFont="1" applyFill="1" applyBorder="1" applyAlignment="1">
      <alignment horizontal="center" vertical="center" wrapText="1"/>
    </xf>
    <xf numFmtId="4" fontId="78" fillId="33" borderId="10" xfId="0" applyNumberFormat="1" applyFont="1" applyFill="1" applyBorder="1" applyAlignment="1">
      <alignment horizontal="center" vertical="center" wrapText="1"/>
    </xf>
    <xf numFmtId="4" fontId="78" fillId="33" borderId="10" xfId="0" applyNumberFormat="1" applyFont="1" applyFill="1" applyBorder="1" applyAlignment="1">
      <alignment horizontal="center" vertical="center"/>
    </xf>
    <xf numFmtId="4" fontId="78" fillId="0" borderId="10" xfId="0" applyNumberFormat="1" applyFont="1" applyBorder="1" applyAlignment="1">
      <alignment horizontal="center" vertical="center" wrapText="1"/>
    </xf>
    <xf numFmtId="49" fontId="80" fillId="33" borderId="10" xfId="0" applyNumberFormat="1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vertical="center" wrapText="1"/>
    </xf>
    <xf numFmtId="3" fontId="78" fillId="34" borderId="10" xfId="0" applyNumberFormat="1" applyFont="1" applyFill="1" applyBorder="1" applyAlignment="1">
      <alignment horizontal="right" vertical="center" wrapText="1"/>
    </xf>
    <xf numFmtId="4" fontId="78" fillId="34" borderId="10" xfId="0" applyNumberFormat="1" applyFont="1" applyFill="1" applyBorder="1" applyAlignment="1">
      <alignment horizontal="center" vertical="center" wrapText="1"/>
    </xf>
    <xf numFmtId="3" fontId="78" fillId="34" borderId="10" xfId="0" applyNumberFormat="1" applyFont="1" applyFill="1" applyBorder="1" applyAlignment="1">
      <alignment vertical="center" wrapText="1"/>
    </xf>
    <xf numFmtId="0" fontId="78" fillId="0" borderId="10" xfId="0" applyFont="1" applyBorder="1" applyAlignment="1">
      <alignment horizont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49" fontId="86" fillId="33" borderId="0" xfId="0" applyNumberFormat="1" applyFont="1" applyFill="1" applyAlignment="1">
      <alignment horizontal="center" vertical="center" wrapText="1"/>
    </xf>
    <xf numFmtId="49" fontId="86" fillId="33" borderId="0" xfId="0" applyNumberFormat="1" applyFont="1" applyFill="1" applyAlignment="1">
      <alignment horizontal="center" wrapText="1"/>
    </xf>
    <xf numFmtId="49" fontId="86" fillId="33" borderId="0" xfId="0" applyNumberFormat="1" applyFont="1" applyFill="1" applyAlignment="1">
      <alignment horizontal="center"/>
    </xf>
    <xf numFmtId="49" fontId="78" fillId="33" borderId="10" xfId="0" applyNumberFormat="1" applyFont="1" applyFill="1" applyBorder="1" applyAlignment="1">
      <alignment horizontal="center" vertical="center" wrapText="1"/>
    </xf>
    <xf numFmtId="49" fontId="78" fillId="33" borderId="0" xfId="0" applyNumberFormat="1" applyFont="1" applyFill="1" applyAlignment="1">
      <alignment horizontal="center" vertical="center" wrapText="1"/>
    </xf>
    <xf numFmtId="49" fontId="78" fillId="33" borderId="10" xfId="0" applyNumberFormat="1" applyFont="1" applyFill="1" applyBorder="1" applyAlignment="1" quotePrefix="1">
      <alignment horizontal="center" vertical="center" wrapText="1"/>
    </xf>
    <xf numFmtId="0" fontId="90" fillId="33" borderId="0" xfId="0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78" fillId="33" borderId="10" xfId="0" applyFont="1" applyFill="1" applyBorder="1" applyAlignment="1">
      <alignment horizontal="left" vertical="center" wrapText="1"/>
    </xf>
    <xf numFmtId="49" fontId="91" fillId="33" borderId="10" xfId="0" applyNumberFormat="1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 wrapText="1"/>
    </xf>
    <xf numFmtId="49" fontId="91" fillId="33" borderId="10" xfId="0" applyNumberFormat="1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vertical="center" wrapText="1"/>
    </xf>
    <xf numFmtId="0" fontId="92" fillId="33" borderId="10" xfId="0" applyFont="1" applyFill="1" applyBorder="1" applyAlignment="1">
      <alignment horizontal="center" vertical="center" wrapText="1"/>
    </xf>
    <xf numFmtId="3" fontId="92" fillId="33" borderId="10" xfId="0" applyNumberFormat="1" applyFont="1" applyFill="1" applyBorder="1" applyAlignment="1">
      <alignment horizontal="right" vertical="center"/>
    </xf>
    <xf numFmtId="4" fontId="92" fillId="33" borderId="10" xfId="0" applyNumberFormat="1" applyFont="1" applyFill="1" applyBorder="1" applyAlignment="1">
      <alignment horizontal="center" vertical="center"/>
    </xf>
    <xf numFmtId="49" fontId="92" fillId="33" borderId="10" xfId="0" applyNumberFormat="1" applyFont="1" applyFill="1" applyBorder="1" applyAlignment="1">
      <alignment horizontal="center" vertical="center"/>
    </xf>
    <xf numFmtId="49" fontId="92" fillId="33" borderId="10" xfId="0" applyNumberFormat="1" applyFont="1" applyFill="1" applyBorder="1" applyAlignment="1">
      <alignment horizontal="center" vertical="center" wrapText="1"/>
    </xf>
    <xf numFmtId="0" fontId="93" fillId="33" borderId="0" xfId="0" applyFont="1" applyFill="1" applyAlignment="1">
      <alignment/>
    </xf>
    <xf numFmtId="3" fontId="92" fillId="33" borderId="10" xfId="0" applyNumberFormat="1" applyFont="1" applyFill="1" applyBorder="1" applyAlignment="1">
      <alignment horizontal="right" vertical="center" wrapText="1"/>
    </xf>
    <xf numFmtId="4" fontId="92" fillId="33" borderId="10" xfId="0" applyNumberFormat="1" applyFont="1" applyFill="1" applyBorder="1" applyAlignment="1">
      <alignment horizontal="center" vertical="center" wrapText="1"/>
    </xf>
    <xf numFmtId="0" fontId="93" fillId="33" borderId="0" xfId="0" applyFont="1" applyFill="1" applyAlignment="1">
      <alignment vertical="center" wrapText="1"/>
    </xf>
    <xf numFmtId="0" fontId="79" fillId="33" borderId="10" xfId="0" applyFont="1" applyFill="1" applyBorder="1" applyAlignment="1">
      <alignment horizontal="center" vertical="center" wrapText="1"/>
    </xf>
    <xf numFmtId="49" fontId="79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4" fillId="0" borderId="0" xfId="0" applyFont="1" applyAlignment="1">
      <alignment vertical="center" wrapText="1"/>
    </xf>
    <xf numFmtId="0" fontId="95" fillId="0" borderId="0" xfId="0" applyFont="1" applyAlignment="1">
      <alignment vertical="center" wrapText="1"/>
    </xf>
    <xf numFmtId="0" fontId="78" fillId="33" borderId="10" xfId="0" applyFont="1" applyFill="1" applyBorder="1" applyAlignment="1" quotePrefix="1">
      <alignment horizontal="center" vertical="center" wrapText="1"/>
    </xf>
    <xf numFmtId="0" fontId="96" fillId="33" borderId="0" xfId="0" applyFont="1" applyFill="1" applyAlignment="1">
      <alignment/>
    </xf>
    <xf numFmtId="14" fontId="92" fillId="33" borderId="10" xfId="0" applyNumberFormat="1" applyFont="1" applyFill="1" applyBorder="1" applyAlignment="1">
      <alignment horizontal="center" vertical="center" wrapText="1"/>
    </xf>
    <xf numFmtId="4" fontId="78" fillId="33" borderId="10" xfId="0" applyNumberFormat="1" applyFont="1" applyFill="1" applyBorder="1" applyAlignment="1">
      <alignment vertical="center"/>
    </xf>
    <xf numFmtId="4" fontId="92" fillId="33" borderId="10" xfId="0" applyNumberFormat="1" applyFont="1" applyFill="1" applyBorder="1" applyAlignment="1">
      <alignment vertical="center"/>
    </xf>
    <xf numFmtId="4" fontId="78" fillId="33" borderId="10" xfId="0" applyNumberFormat="1" applyFont="1" applyFill="1" applyBorder="1" applyAlignment="1">
      <alignment vertical="center" wrapText="1"/>
    </xf>
    <xf numFmtId="4" fontId="92" fillId="33" borderId="10" xfId="0" applyNumberFormat="1" applyFont="1" applyFill="1" applyBorder="1" applyAlignment="1">
      <alignment vertical="center" wrapText="1"/>
    </xf>
    <xf numFmtId="4" fontId="78" fillId="34" borderId="10" xfId="0" applyNumberFormat="1" applyFont="1" applyFill="1" applyBorder="1" applyAlignment="1">
      <alignment vertical="center" wrapText="1"/>
    </xf>
    <xf numFmtId="185" fontId="78" fillId="33" borderId="10" xfId="0" applyNumberFormat="1" applyFont="1" applyFill="1" applyBorder="1" applyAlignment="1">
      <alignment horizontal="center" vertical="center"/>
    </xf>
    <xf numFmtId="0" fontId="78" fillId="33" borderId="0" xfId="0" applyFont="1" applyFill="1" applyAlignment="1">
      <alignment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14" fontId="80" fillId="33" borderId="10" xfId="0" applyNumberFormat="1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vertical="center" wrapText="1"/>
    </xf>
    <xf numFmtId="3" fontId="78" fillId="34" borderId="10" xfId="0" applyNumberFormat="1" applyFont="1" applyFill="1" applyBorder="1" applyAlignment="1">
      <alignment horizontal="right" vertical="center" wrapText="1"/>
    </xf>
    <xf numFmtId="4" fontId="78" fillId="34" borderId="10" xfId="0" applyNumberFormat="1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right" vertical="center" wrapText="1"/>
    </xf>
    <xf numFmtId="49" fontId="78" fillId="34" borderId="10" xfId="0" applyNumberFormat="1" applyFont="1" applyFill="1" applyBorder="1" applyAlignment="1">
      <alignment horizontal="center" vertical="center" wrapText="1"/>
    </xf>
    <xf numFmtId="14" fontId="78" fillId="34" borderId="10" xfId="0" applyNumberFormat="1" applyFont="1" applyFill="1" applyBorder="1" applyAlignment="1">
      <alignment horizontal="center" vertical="center" wrapText="1"/>
    </xf>
    <xf numFmtId="0" fontId="78" fillId="34" borderId="10" xfId="0" applyFont="1" applyFill="1" applyBorder="1" applyAlignment="1" quotePrefix="1">
      <alignment horizontal="center" vertical="center" wrapText="1"/>
    </xf>
    <xf numFmtId="0" fontId="78" fillId="33" borderId="0" xfId="0" applyFont="1" applyFill="1" applyAlignment="1">
      <alignment horizontal="center" vertical="center"/>
    </xf>
    <xf numFmtId="49" fontId="78" fillId="34" borderId="10" xfId="0" applyNumberFormat="1" applyFont="1" applyFill="1" applyBorder="1" applyAlignment="1" quotePrefix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82" fillId="33" borderId="0" xfId="0" applyFont="1" applyFill="1" applyAlignment="1">
      <alignment vertical="center" wrapText="1"/>
    </xf>
    <xf numFmtId="0" fontId="92" fillId="33" borderId="0" xfId="0" applyFont="1" applyFill="1" applyAlignment="1">
      <alignment/>
    </xf>
    <xf numFmtId="0" fontId="78" fillId="33" borderId="0" xfId="0" applyFont="1" applyFill="1" applyAlignment="1">
      <alignment vertical="center" wrapText="1"/>
    </xf>
    <xf numFmtId="0" fontId="92" fillId="33" borderId="0" xfId="0" applyFont="1" applyFill="1" applyAlignment="1">
      <alignment vertical="center" wrapText="1"/>
    </xf>
    <xf numFmtId="0" fontId="79" fillId="33" borderId="0" xfId="0" applyFont="1" applyFill="1" applyAlignment="1">
      <alignment vertical="center" wrapText="1"/>
    </xf>
    <xf numFmtId="3" fontId="78" fillId="33" borderId="0" xfId="0" applyNumberFormat="1" applyFont="1" applyFill="1" applyAlignment="1">
      <alignment horizontal="center" vertical="center" wrapText="1"/>
    </xf>
    <xf numFmtId="0" fontId="78" fillId="33" borderId="0" xfId="0" applyFont="1" applyFill="1" applyAlignment="1">
      <alignment wrapText="1"/>
    </xf>
    <xf numFmtId="3" fontId="78" fillId="33" borderId="0" xfId="0" applyNumberFormat="1" applyFont="1" applyFill="1" applyAlignment="1">
      <alignment horizontal="center" wrapText="1"/>
    </xf>
    <xf numFmtId="49" fontId="78" fillId="33" borderId="0" xfId="0" applyNumberFormat="1" applyFont="1" applyFill="1" applyAlignment="1">
      <alignment horizontal="center" wrapText="1"/>
    </xf>
    <xf numFmtId="3" fontId="78" fillId="33" borderId="0" xfId="0" applyNumberFormat="1" applyFont="1" applyFill="1" applyAlignment="1">
      <alignment horizontal="center"/>
    </xf>
    <xf numFmtId="49" fontId="97" fillId="33" borderId="10" xfId="0" applyNumberFormat="1" applyFont="1" applyFill="1" applyBorder="1" applyAlignment="1">
      <alignment horizontal="center" vertical="center" wrapText="1"/>
    </xf>
    <xf numFmtId="49" fontId="98" fillId="33" borderId="10" xfId="0" applyNumberFormat="1" applyFont="1" applyFill="1" applyBorder="1" applyAlignment="1">
      <alignment horizontal="center" vertical="center" wrapText="1"/>
    </xf>
    <xf numFmtId="49" fontId="92" fillId="33" borderId="0" xfId="0" applyNumberFormat="1" applyFont="1" applyFill="1" applyAlignment="1">
      <alignment horizontal="center" vertical="center" wrapText="1"/>
    </xf>
    <xf numFmtId="49" fontId="92" fillId="33" borderId="0" xfId="0" applyNumberFormat="1" applyFont="1" applyFill="1" applyAlignment="1">
      <alignment horizontal="center" wrapText="1"/>
    </xf>
    <xf numFmtId="49" fontId="92" fillId="33" borderId="10" xfId="0" applyNumberFormat="1" applyFont="1" applyFill="1" applyBorder="1" applyAlignment="1">
      <alignment horizontal="center" vertical="center" wrapText="1"/>
    </xf>
    <xf numFmtId="0" fontId="92" fillId="33" borderId="0" xfId="0" applyFont="1" applyFill="1" applyAlignment="1">
      <alignment horizontal="center"/>
    </xf>
    <xf numFmtId="0" fontId="92" fillId="33" borderId="0" xfId="0" applyFont="1" applyFill="1" applyAlignment="1">
      <alignment horizontal="right"/>
    </xf>
    <xf numFmtId="14" fontId="92" fillId="33" borderId="0" xfId="0" applyNumberFormat="1" applyFont="1" applyFill="1" applyAlignment="1">
      <alignment horizontal="center"/>
    </xf>
    <xf numFmtId="0" fontId="92" fillId="33" borderId="0" xfId="0" applyFont="1" applyFill="1" applyAlignment="1">
      <alignment horizontal="center" vertical="center" wrapText="1"/>
    </xf>
    <xf numFmtId="14" fontId="92" fillId="33" borderId="0" xfId="0" applyNumberFormat="1" applyFont="1" applyFill="1" applyAlignment="1">
      <alignment horizontal="center" vertical="center" wrapText="1"/>
    </xf>
    <xf numFmtId="49" fontId="92" fillId="33" borderId="0" xfId="0" applyNumberFormat="1" applyFont="1" applyFill="1" applyAlignment="1">
      <alignment horizontal="center"/>
    </xf>
    <xf numFmtId="0" fontId="93" fillId="33" borderId="0" xfId="0" applyFont="1" applyFill="1" applyAlignment="1">
      <alignment horizontal="center" vertical="center"/>
    </xf>
    <xf numFmtId="0" fontId="93" fillId="33" borderId="0" xfId="0" applyFont="1" applyFill="1" applyAlignment="1">
      <alignment horizontal="center"/>
    </xf>
    <xf numFmtId="0" fontId="97" fillId="33" borderId="10" xfId="0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 wrapText="1"/>
    </xf>
    <xf numFmtId="0" fontId="99" fillId="33" borderId="0" xfId="0" applyFont="1" applyFill="1" applyAlignment="1">
      <alignment horizontal="center" vertical="center"/>
    </xf>
    <xf numFmtId="0" fontId="99" fillId="33" borderId="0" xfId="0" applyFont="1" applyFill="1" applyAlignment="1">
      <alignment/>
    </xf>
    <xf numFmtId="0" fontId="97" fillId="15" borderId="10" xfId="0" applyFont="1" applyFill="1" applyBorder="1" applyAlignment="1">
      <alignment horizontal="center" vertical="center" wrapText="1"/>
    </xf>
    <xf numFmtId="3" fontId="97" fillId="15" borderId="10" xfId="0" applyNumberFormat="1" applyFont="1" applyFill="1" applyBorder="1" applyAlignment="1">
      <alignment horizontal="center" vertical="center" wrapText="1"/>
    </xf>
    <xf numFmtId="14" fontId="97" fillId="15" borderId="10" xfId="0" applyNumberFormat="1" applyFont="1" applyFill="1" applyBorder="1" applyAlignment="1">
      <alignment horizontal="center" vertical="center" wrapText="1"/>
    </xf>
    <xf numFmtId="49" fontId="97" fillId="15" borderId="10" xfId="0" applyNumberFormat="1" applyFont="1" applyFill="1" applyBorder="1" applyAlignment="1">
      <alignment horizontal="center" vertical="center" wrapText="1"/>
    </xf>
    <xf numFmtId="0" fontId="97" fillId="15" borderId="0" xfId="0" applyFont="1" applyFill="1" applyAlignment="1">
      <alignment/>
    </xf>
    <xf numFmtId="3" fontId="98" fillId="33" borderId="10" xfId="0" applyNumberFormat="1" applyFont="1" applyFill="1" applyBorder="1" applyAlignment="1">
      <alignment horizontal="right" vertical="center" wrapText="1"/>
    </xf>
    <xf numFmtId="14" fontId="98" fillId="33" borderId="10" xfId="0" applyNumberFormat="1" applyFont="1" applyFill="1" applyBorder="1" applyAlignment="1">
      <alignment horizontal="center" vertical="center" wrapText="1"/>
    </xf>
    <xf numFmtId="0" fontId="100" fillId="33" borderId="0" xfId="0" applyFont="1" applyFill="1" applyAlignment="1">
      <alignment/>
    </xf>
    <xf numFmtId="0" fontId="92" fillId="34" borderId="10" xfId="0" applyFont="1" applyFill="1" applyBorder="1" applyAlignment="1">
      <alignment horizontal="center" vertical="center" wrapText="1"/>
    </xf>
    <xf numFmtId="0" fontId="92" fillId="34" borderId="10" xfId="0" applyFont="1" applyFill="1" applyBorder="1" applyAlignment="1">
      <alignment vertical="center" wrapText="1"/>
    </xf>
    <xf numFmtId="3" fontId="92" fillId="34" borderId="10" xfId="0" applyNumberFormat="1" applyFont="1" applyFill="1" applyBorder="1" applyAlignment="1">
      <alignment horizontal="right" vertical="center" wrapText="1"/>
    </xf>
    <xf numFmtId="4" fontId="92" fillId="34" borderId="10" xfId="0" applyNumberFormat="1" applyFont="1" applyFill="1" applyBorder="1" applyAlignment="1">
      <alignment horizontal="center" vertical="center" wrapText="1"/>
    </xf>
    <xf numFmtId="0" fontId="92" fillId="34" borderId="10" xfId="0" applyFont="1" applyFill="1" applyBorder="1" applyAlignment="1">
      <alignment horizontal="right" vertical="center" wrapText="1"/>
    </xf>
    <xf numFmtId="185" fontId="92" fillId="34" borderId="10" xfId="0" applyNumberFormat="1" applyFont="1" applyFill="1" applyBorder="1" applyAlignment="1">
      <alignment horizontal="center" vertical="center" wrapText="1"/>
    </xf>
    <xf numFmtId="49" fontId="92" fillId="34" borderId="10" xfId="0" applyNumberFormat="1" applyFont="1" applyFill="1" applyBorder="1" applyAlignment="1">
      <alignment horizontal="center" vertical="center" wrapText="1"/>
    </xf>
    <xf numFmtId="14" fontId="92" fillId="34" borderId="10" xfId="0" applyNumberFormat="1" applyFont="1" applyFill="1" applyBorder="1" applyAlignment="1">
      <alignment horizontal="center" vertical="center" wrapText="1"/>
    </xf>
    <xf numFmtId="0" fontId="92" fillId="33" borderId="0" xfId="0" applyFont="1" applyFill="1" applyAlignment="1">
      <alignment/>
    </xf>
    <xf numFmtId="0" fontId="92" fillId="0" borderId="10" xfId="0" applyFont="1" applyBorder="1" applyAlignment="1">
      <alignment horizontal="center" vertical="center" wrapText="1"/>
    </xf>
    <xf numFmtId="185" fontId="98" fillId="33" borderId="10" xfId="0" applyNumberFormat="1" applyFont="1" applyFill="1" applyBorder="1" applyAlignment="1">
      <alignment horizontal="center" vertical="center" wrapText="1"/>
    </xf>
    <xf numFmtId="3" fontId="92" fillId="34" borderId="10" xfId="0" applyNumberFormat="1" applyFont="1" applyFill="1" applyBorder="1" applyAlignment="1">
      <alignment vertical="center" wrapText="1"/>
    </xf>
    <xf numFmtId="185" fontId="98" fillId="33" borderId="10" xfId="0" applyNumberFormat="1" applyFont="1" applyFill="1" applyBorder="1" applyAlignment="1">
      <alignment horizontal="center" vertical="center"/>
    </xf>
    <xf numFmtId="195" fontId="98" fillId="33" borderId="10" xfId="0" applyNumberFormat="1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left" vertical="center" wrapText="1"/>
    </xf>
    <xf numFmtId="49" fontId="101" fillId="33" borderId="10" xfId="0" applyNumberFormat="1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center" wrapText="1"/>
    </xf>
    <xf numFmtId="49" fontId="101" fillId="33" borderId="10" xfId="0" applyNumberFormat="1" applyFont="1" applyFill="1" applyBorder="1" applyAlignment="1">
      <alignment horizontal="center" vertical="center" wrapText="1"/>
    </xf>
    <xf numFmtId="0" fontId="101" fillId="33" borderId="10" xfId="0" applyFont="1" applyFill="1" applyBorder="1" applyAlignment="1">
      <alignment vertical="center" wrapText="1"/>
    </xf>
    <xf numFmtId="204" fontId="101" fillId="33" borderId="10" xfId="42" applyNumberFormat="1" applyFont="1" applyFill="1" applyBorder="1" applyAlignment="1">
      <alignment horizontal="right" vertical="center" wrapText="1"/>
    </xf>
    <xf numFmtId="3" fontId="101" fillId="33" borderId="10" xfId="0" applyNumberFormat="1" applyFont="1" applyFill="1" applyBorder="1" applyAlignment="1">
      <alignment horizontal="right" vertical="center" wrapText="1"/>
    </xf>
    <xf numFmtId="204" fontId="92" fillId="33" borderId="10" xfId="42" applyNumberFormat="1" applyFont="1" applyFill="1" applyBorder="1" applyAlignment="1">
      <alignment horizontal="right" vertical="center" wrapText="1"/>
    </xf>
    <xf numFmtId="0" fontId="97" fillId="33" borderId="10" xfId="0" applyFont="1" applyFill="1" applyBorder="1" applyAlignment="1">
      <alignment vertical="center" wrapText="1"/>
    </xf>
    <xf numFmtId="3" fontId="97" fillId="33" borderId="10" xfId="0" applyNumberFormat="1" applyFont="1" applyFill="1" applyBorder="1" applyAlignment="1">
      <alignment horizontal="right" vertical="center" wrapText="1"/>
    </xf>
    <xf numFmtId="49" fontId="97" fillId="33" borderId="10" xfId="0" applyNumberFormat="1" applyFont="1" applyFill="1" applyBorder="1" applyAlignment="1">
      <alignment horizontal="center" vertical="center"/>
    </xf>
    <xf numFmtId="0" fontId="97" fillId="33" borderId="0" xfId="0" applyFont="1" applyFill="1" applyAlignment="1">
      <alignment vertical="center" wrapText="1"/>
    </xf>
    <xf numFmtId="0" fontId="97" fillId="15" borderId="1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92" fillId="0" borderId="10" xfId="0" applyFont="1" applyBorder="1" applyAlignment="1">
      <alignment horizontal="center" wrapText="1"/>
    </xf>
    <xf numFmtId="0" fontId="82" fillId="33" borderId="10" xfId="0" applyFont="1" applyFill="1" applyBorder="1" applyAlignment="1">
      <alignment horizontal="center" vertical="center"/>
    </xf>
    <xf numFmtId="49" fontId="78" fillId="33" borderId="10" xfId="0" applyNumberFormat="1" applyFont="1" applyFill="1" applyBorder="1" applyAlignment="1">
      <alignment horizontal="center" vertical="center"/>
    </xf>
    <xf numFmtId="49" fontId="97" fillId="33" borderId="10" xfId="0" applyNumberFormat="1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92" fillId="33" borderId="0" xfId="0" applyFont="1" applyFill="1" applyAlignment="1">
      <alignment horizontal="center" vertical="center"/>
    </xf>
    <xf numFmtId="0" fontId="100" fillId="33" borderId="0" xfId="0" applyFont="1" applyFill="1" applyAlignment="1">
      <alignment horizontal="center" vertical="center"/>
    </xf>
    <xf numFmtId="0" fontId="82" fillId="34" borderId="10" xfId="0" applyFont="1" applyFill="1" applyBorder="1" applyAlignment="1">
      <alignment horizontal="center" vertical="center" wrapText="1"/>
    </xf>
    <xf numFmtId="49" fontId="102" fillId="33" borderId="10" xfId="0" applyNumberFormat="1" applyFont="1" applyFill="1" applyBorder="1" applyAlignment="1">
      <alignment horizontal="center" vertical="center" wrapText="1"/>
    </xf>
    <xf numFmtId="3" fontId="78" fillId="34" borderId="10" xfId="0" applyNumberFormat="1" applyFont="1" applyFill="1" applyBorder="1" applyAlignment="1">
      <alignment vertical="center" wrapText="1"/>
    </xf>
    <xf numFmtId="0" fontId="95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horizontal="center" vertical="center" wrapText="1"/>
    </xf>
    <xf numFmtId="49" fontId="79" fillId="33" borderId="10" xfId="0" applyNumberFormat="1" applyFont="1" applyFill="1" applyBorder="1" applyAlignment="1">
      <alignment horizontal="center" vertical="center" wrapText="1"/>
    </xf>
    <xf numFmtId="49" fontId="97" fillId="33" borderId="10" xfId="0" applyNumberFormat="1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vertical="center" wrapText="1"/>
    </xf>
    <xf numFmtId="3" fontId="81" fillId="34" borderId="10" xfId="0" applyNumberFormat="1" applyFont="1" applyFill="1" applyBorder="1" applyAlignment="1">
      <alignment vertical="center" wrapText="1"/>
    </xf>
    <xf numFmtId="3" fontId="83" fillId="33" borderId="10" xfId="0" applyNumberFormat="1" applyFont="1" applyFill="1" applyBorder="1" applyAlignment="1">
      <alignment horizontal="right" vertical="center" wrapText="1"/>
    </xf>
    <xf numFmtId="0" fontId="79" fillId="33" borderId="10" xfId="0" applyFont="1" applyFill="1" applyBorder="1" applyAlignment="1">
      <alignment horizontal="center" vertical="center" wrapText="1"/>
    </xf>
    <xf numFmtId="49" fontId="79" fillId="33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185" fontId="82" fillId="33" borderId="10" xfId="0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vertical="center"/>
    </xf>
    <xf numFmtId="0" fontId="82" fillId="0" borderId="10" xfId="0" applyFont="1" applyBorder="1" applyAlignment="1">
      <alignment horizontal="center" vertical="center" wrapText="1"/>
    </xf>
    <xf numFmtId="49" fontId="95" fillId="0" borderId="10" xfId="0" applyNumberFormat="1" applyFont="1" applyBorder="1" applyAlignment="1">
      <alignment horizontal="center" vertical="center"/>
    </xf>
    <xf numFmtId="49" fontId="95" fillId="0" borderId="10" xfId="0" applyNumberFormat="1" applyFont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49" fontId="79" fillId="33" borderId="10" xfId="0" applyNumberFormat="1" applyFont="1" applyFill="1" applyBorder="1" applyAlignment="1">
      <alignment horizontal="center" vertical="center" wrapText="1"/>
    </xf>
    <xf numFmtId="49" fontId="97" fillId="33" borderId="10" xfId="0" applyNumberFormat="1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3" fontId="103" fillId="33" borderId="10" xfId="0" applyNumberFormat="1" applyFont="1" applyFill="1" applyBorder="1" applyAlignment="1">
      <alignment horizontal="right" vertical="center"/>
    </xf>
    <xf numFmtId="49" fontId="80" fillId="33" borderId="10" xfId="0" applyNumberFormat="1" applyFont="1" applyFill="1" applyBorder="1" applyAlignment="1">
      <alignment horizontal="center" vertical="center" wrapText="1"/>
    </xf>
    <xf numFmtId="49" fontId="79" fillId="33" borderId="10" xfId="0" applyNumberFormat="1" applyFont="1" applyFill="1" applyBorder="1" applyAlignment="1">
      <alignment horizontal="center" vertical="center"/>
    </xf>
    <xf numFmtId="4" fontId="79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49" fontId="78" fillId="0" borderId="10" xfId="0" applyNumberFormat="1" applyFont="1" applyBorder="1" applyAlignment="1">
      <alignment horizontal="center" vertical="center"/>
    </xf>
    <xf numFmtId="49" fontId="78" fillId="0" borderId="10" xfId="0" applyNumberFormat="1" applyFont="1" applyBorder="1" applyAlignment="1">
      <alignment horizontal="center" vertical="center" wrapText="1"/>
    </xf>
    <xf numFmtId="49" fontId="78" fillId="33" borderId="0" xfId="0" applyNumberFormat="1" applyFont="1" applyFill="1" applyAlignment="1">
      <alignment horizontal="center" vertical="center" wrapText="1"/>
    </xf>
    <xf numFmtId="49" fontId="78" fillId="33" borderId="0" xfId="0" applyNumberFormat="1" applyFont="1" applyFill="1" applyAlignment="1">
      <alignment horizontal="center" wrapText="1"/>
    </xf>
    <xf numFmtId="0" fontId="92" fillId="33" borderId="0" xfId="0" applyFont="1" applyFill="1" applyAlignment="1">
      <alignment/>
    </xf>
    <xf numFmtId="4" fontId="80" fillId="0" borderId="10" xfId="0" applyNumberFormat="1" applyFont="1" applyBorder="1" applyAlignment="1">
      <alignment horizontal="right" vertical="center"/>
    </xf>
    <xf numFmtId="0" fontId="80" fillId="0" borderId="10" xfId="0" applyFont="1" applyBorder="1" applyAlignment="1">
      <alignment horizontal="right" vertical="center"/>
    </xf>
    <xf numFmtId="0" fontId="79" fillId="33" borderId="10" xfId="0" applyFont="1" applyFill="1" applyBorder="1" applyAlignment="1">
      <alignment horizontal="center" vertical="center" wrapText="1"/>
    </xf>
    <xf numFmtId="49" fontId="79" fillId="33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1" fillId="33" borderId="0" xfId="0" applyFont="1" applyFill="1" applyAlignment="1">
      <alignment horizontal="center" vertical="center"/>
    </xf>
    <xf numFmtId="0" fontId="81" fillId="33" borderId="0" xfId="0" applyFont="1" applyFill="1" applyAlignment="1">
      <alignment/>
    </xf>
    <xf numFmtId="3" fontId="78" fillId="0" borderId="0" xfId="0" applyNumberFormat="1" applyFont="1" applyAlignment="1">
      <alignment/>
    </xf>
    <xf numFmtId="3" fontId="8" fillId="33" borderId="10" xfId="0" applyNumberFormat="1" applyFont="1" applyFill="1" applyBorder="1" applyAlignment="1">
      <alignment vertical="center" wrapText="1"/>
    </xf>
    <xf numFmtId="3" fontId="78" fillId="0" borderId="0" xfId="0" applyNumberFormat="1" applyFont="1" applyAlignment="1">
      <alignment horizontal="center"/>
    </xf>
    <xf numFmtId="0" fontId="79" fillId="33" borderId="10" xfId="0" applyFont="1" applyFill="1" applyBorder="1" applyAlignment="1">
      <alignment horizontal="center" vertical="center" wrapText="1"/>
    </xf>
    <xf numFmtId="49" fontId="79" fillId="33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49" fontId="79" fillId="33" borderId="10" xfId="0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4" fontId="79" fillId="0" borderId="10" xfId="0" applyNumberFormat="1" applyFont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3" fontId="82" fillId="33" borderId="10" xfId="0" applyNumberFormat="1" applyFont="1" applyFill="1" applyBorder="1" applyAlignment="1">
      <alignment horizontal="right" vertical="center" wrapText="1"/>
    </xf>
    <xf numFmtId="49" fontId="82" fillId="33" borderId="10" xfId="0" applyNumberFormat="1" applyFont="1" applyFill="1" applyBorder="1" applyAlignment="1">
      <alignment horizontal="center" vertical="center" wrapText="1"/>
    </xf>
    <xf numFmtId="14" fontId="82" fillId="33" borderId="10" xfId="0" applyNumberFormat="1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vertical="center" wrapText="1"/>
    </xf>
    <xf numFmtId="3" fontId="82" fillId="34" borderId="10" xfId="0" applyNumberFormat="1" applyFont="1" applyFill="1" applyBorder="1" applyAlignment="1">
      <alignment horizontal="right" vertical="center" wrapText="1"/>
    </xf>
    <xf numFmtId="4" fontId="82" fillId="34" borderId="10" xfId="0" applyNumberFormat="1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right" vertical="center" wrapText="1"/>
    </xf>
    <xf numFmtId="49" fontId="82" fillId="34" borderId="10" xfId="0" applyNumberFormat="1" applyFont="1" applyFill="1" applyBorder="1" applyAlignment="1">
      <alignment horizontal="center" vertical="center" wrapText="1"/>
    </xf>
    <xf numFmtId="14" fontId="82" fillId="34" borderId="10" xfId="0" applyNumberFormat="1" applyFont="1" applyFill="1" applyBorder="1" applyAlignment="1">
      <alignment horizontal="center" vertical="center" wrapText="1"/>
    </xf>
    <xf numFmtId="0" fontId="82" fillId="33" borderId="0" xfId="0" applyFont="1" applyFill="1" applyAlignment="1">
      <alignment/>
    </xf>
    <xf numFmtId="0" fontId="82" fillId="33" borderId="10" xfId="0" applyFont="1" applyFill="1" applyBorder="1" applyAlignment="1">
      <alignment vertical="center" wrapText="1"/>
    </xf>
    <xf numFmtId="4" fontId="82" fillId="33" borderId="10" xfId="0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right" vertical="center" wrapText="1"/>
    </xf>
    <xf numFmtId="3" fontId="82" fillId="33" borderId="10" xfId="0" applyNumberFormat="1" applyFont="1" applyFill="1" applyBorder="1" applyAlignment="1">
      <alignment horizontal="center" vertical="center" wrapText="1"/>
    </xf>
    <xf numFmtId="0" fontId="82" fillId="33" borderId="0" xfId="0" applyFont="1" applyFill="1" applyAlignment="1">
      <alignment horizontal="center" vertical="center" wrapText="1"/>
    </xf>
    <xf numFmtId="49" fontId="102" fillId="33" borderId="10" xfId="0" applyNumberFormat="1" applyFont="1" applyFill="1" applyBorder="1" applyAlignment="1">
      <alignment horizontal="center" vertical="center" wrapText="1"/>
    </xf>
    <xf numFmtId="14" fontId="82" fillId="33" borderId="10" xfId="0" applyNumberFormat="1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 quotePrefix="1">
      <alignment horizontal="center" vertical="center" wrapText="1"/>
    </xf>
    <xf numFmtId="49" fontId="8" fillId="33" borderId="10" xfId="0" applyNumberFormat="1" applyFont="1" applyFill="1" applyBorder="1" applyAlignment="1" quotePrefix="1">
      <alignment horizontal="center" vertical="center" wrapText="1"/>
    </xf>
    <xf numFmtId="0" fontId="8" fillId="33" borderId="0" xfId="0" applyFont="1" applyFill="1" applyAlignment="1">
      <alignment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vertical="center" wrapText="1"/>
    </xf>
    <xf numFmtId="0" fontId="104" fillId="33" borderId="10" xfId="0" applyFont="1" applyFill="1" applyBorder="1" applyAlignment="1">
      <alignment horizontal="center" vertical="center" wrapText="1"/>
    </xf>
    <xf numFmtId="0" fontId="104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right" vertical="center" wrapText="1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right" vertical="center" wrapText="1"/>
    </xf>
    <xf numFmtId="3" fontId="8" fillId="34" borderId="10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185" fontId="15" fillId="33" borderId="10" xfId="0" applyNumberFormat="1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185" fontId="16" fillId="33" borderId="10" xfId="0" applyNumberFormat="1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85" fontId="8" fillId="33" borderId="10" xfId="0" applyNumberFormat="1" applyFont="1" applyFill="1" applyBorder="1" applyAlignment="1">
      <alignment horizontal="center" vertical="center" wrapText="1"/>
    </xf>
    <xf numFmtId="185" fontId="8" fillId="33" borderId="10" xfId="0" applyNumberFormat="1" applyFont="1" applyFill="1" applyBorder="1" applyAlignment="1" quotePrefix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187" fontId="8" fillId="33" borderId="10" xfId="0" applyNumberFormat="1" applyFont="1" applyFill="1" applyBorder="1" applyAlignment="1">
      <alignment vertical="center" wrapText="1"/>
    </xf>
    <xf numFmtId="185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3" fontId="18" fillId="33" borderId="10" xfId="0" applyNumberFormat="1" applyFont="1" applyFill="1" applyBorder="1" applyAlignment="1">
      <alignment horizontal="right" vertical="center" wrapText="1"/>
    </xf>
    <xf numFmtId="185" fontId="15" fillId="33" borderId="10" xfId="0" applyNumberFormat="1" applyFont="1" applyFill="1" applyBorder="1" applyAlignment="1">
      <alignment horizontal="center" vertical="center"/>
    </xf>
    <xf numFmtId="185" fontId="15" fillId="33" borderId="10" xfId="0" applyNumberFormat="1" applyFont="1" applyFill="1" applyBorder="1" applyAlignment="1">
      <alignment horizontal="right" vertical="center" wrapText="1"/>
    </xf>
    <xf numFmtId="14" fontId="15" fillId="33" borderId="10" xfId="0" applyNumberFormat="1" applyFont="1" applyFill="1" applyBorder="1" applyAlignment="1">
      <alignment horizontal="right" vertical="center" wrapText="1"/>
    </xf>
    <xf numFmtId="49" fontId="15" fillId="33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 wrapText="1"/>
    </xf>
    <xf numFmtId="3" fontId="8" fillId="33" borderId="10" xfId="42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wrapText="1"/>
    </xf>
    <xf numFmtId="0" fontId="15" fillId="33" borderId="0" xfId="0" applyFont="1" applyFill="1" applyAlignment="1">
      <alignment vertical="center" wrapText="1"/>
    </xf>
    <xf numFmtId="3" fontId="8" fillId="33" borderId="0" xfId="0" applyNumberFormat="1" applyFont="1" applyFill="1" applyAlignment="1">
      <alignment horizontal="center" vertical="center" wrapText="1"/>
    </xf>
    <xf numFmtId="3" fontId="8" fillId="33" borderId="0" xfId="0" applyNumberFormat="1" applyFont="1" applyFill="1" applyAlignment="1">
      <alignment horizontal="right" vertical="center" wrapText="1"/>
    </xf>
    <xf numFmtId="49" fontId="8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wrapText="1"/>
    </xf>
    <xf numFmtId="3" fontId="8" fillId="33" borderId="0" xfId="0" applyNumberFormat="1" applyFont="1" applyFill="1" applyAlignment="1">
      <alignment horizontal="center" wrapText="1"/>
    </xf>
    <xf numFmtId="49" fontId="8" fillId="33" borderId="0" xfId="0" applyNumberFormat="1" applyFont="1" applyFill="1" applyAlignment="1">
      <alignment horizontal="center" wrapText="1"/>
    </xf>
    <xf numFmtId="3" fontId="8" fillId="33" borderId="0" xfId="0" applyNumberFormat="1" applyFont="1" applyFill="1" applyAlignment="1">
      <alignment horizontal="center"/>
    </xf>
    <xf numFmtId="49" fontId="8" fillId="33" borderId="0" xfId="0" applyNumberFormat="1" applyFont="1" applyFill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85" fontId="15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85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5" fontId="15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49" fontId="79" fillId="33" borderId="10" xfId="0" applyNumberFormat="1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left" vertical="center" wrapText="1"/>
    </xf>
    <xf numFmtId="0" fontId="79" fillId="33" borderId="14" xfId="0" applyFont="1" applyFill="1" applyBorder="1" applyAlignment="1">
      <alignment horizontal="left" vertical="center" wrapText="1"/>
    </xf>
    <xf numFmtId="0" fontId="79" fillId="33" borderId="15" xfId="0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left" vertical="center" wrapText="1"/>
    </xf>
    <xf numFmtId="0" fontId="79" fillId="33" borderId="0" xfId="0" applyFont="1" applyFill="1" applyAlignment="1">
      <alignment horizontal="center"/>
    </xf>
    <xf numFmtId="0" fontId="79" fillId="33" borderId="16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left" vertical="center" wrapText="1"/>
    </xf>
    <xf numFmtId="0" fontId="79" fillId="33" borderId="0" xfId="0" applyFont="1" applyFill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left" vertical="center" wrapText="1"/>
    </xf>
    <xf numFmtId="0" fontId="79" fillId="33" borderId="14" xfId="0" applyFont="1" applyFill="1" applyBorder="1" applyAlignment="1">
      <alignment horizontal="left" vertical="center" wrapText="1"/>
    </xf>
    <xf numFmtId="0" fontId="79" fillId="33" borderId="15" xfId="0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left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horizontal="center"/>
    </xf>
    <xf numFmtId="49" fontId="79" fillId="33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9" fillId="0" borderId="16" xfId="0" applyFont="1" applyBorder="1" applyAlignment="1">
      <alignment horizontal="center"/>
    </xf>
    <xf numFmtId="0" fontId="79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49" fontId="15" fillId="33" borderId="15" xfId="0" applyNumberFormat="1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9" fillId="33" borderId="0" xfId="0" applyFont="1" applyFill="1" applyAlignment="1">
      <alignment horizontal="center"/>
    </xf>
    <xf numFmtId="0" fontId="89" fillId="33" borderId="16" xfId="0" applyFont="1" applyFill="1" applyBorder="1" applyAlignment="1">
      <alignment horizontal="center"/>
    </xf>
    <xf numFmtId="0" fontId="97" fillId="33" borderId="0" xfId="0" applyFont="1" applyFill="1" applyAlignment="1">
      <alignment horizontal="center"/>
    </xf>
    <xf numFmtId="0" fontId="97" fillId="33" borderId="10" xfId="0" applyFont="1" applyFill="1" applyBorder="1" applyAlignment="1">
      <alignment horizontal="center" vertical="center" wrapText="1"/>
    </xf>
    <xf numFmtId="49" fontId="97" fillId="33" borderId="10" xfId="0" applyNumberFormat="1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left" vertical="center" wrapText="1"/>
    </xf>
    <xf numFmtId="0" fontId="97" fillId="15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view="pageBreakPreview" zoomScale="70" zoomScaleNormal="80" zoomScaleSheetLayoutView="70" zoomScalePageLayoutView="0" workbookViewId="0" topLeftCell="A15">
      <pane ySplit="1125" topLeftCell="A10" activePane="bottomLeft" state="split"/>
      <selection pane="topLeft" activeCell="R5" sqref="R5:W16"/>
      <selection pane="bottomLeft" activeCell="C11" sqref="C11"/>
    </sheetView>
  </sheetViews>
  <sheetFormatPr defaultColWidth="8.7109375" defaultRowHeight="15"/>
  <cols>
    <col min="1" max="1" width="5.421875" style="2" customWidth="1"/>
    <col min="2" max="2" width="21.140625" style="2" customWidth="1"/>
    <col min="3" max="3" width="12.7109375" style="2" customWidth="1"/>
    <col min="4" max="4" width="13.421875" style="2" customWidth="1"/>
    <col min="5" max="5" width="9.140625" style="23" customWidth="1"/>
    <col min="6" max="6" width="11.421875" style="2" customWidth="1"/>
    <col min="7" max="7" width="12.57421875" style="2" customWidth="1"/>
    <col min="8" max="8" width="9.140625" style="2" customWidth="1"/>
    <col min="9" max="9" width="10.57421875" style="2" customWidth="1"/>
    <col min="10" max="10" width="15.28125" style="2" bestFit="1" customWidth="1"/>
    <col min="11" max="11" width="9.140625" style="2" customWidth="1"/>
    <col min="12" max="12" width="11.140625" style="2" customWidth="1"/>
    <col min="13" max="13" width="12.57421875" style="2" customWidth="1"/>
    <col min="14" max="14" width="9.140625" style="2" customWidth="1"/>
    <col min="15" max="15" width="11.140625" style="2" customWidth="1"/>
    <col min="16" max="16" width="12.57421875" style="2" customWidth="1"/>
    <col min="17" max="17" width="8.8515625" style="2" bestFit="1" customWidth="1"/>
    <col min="18" max="18" width="13.8515625" style="2" bestFit="1" customWidth="1"/>
    <col min="19" max="19" width="12.7109375" style="2" customWidth="1"/>
    <col min="20" max="20" width="11.421875" style="2" customWidth="1"/>
    <col min="21" max="21" width="15.421875" style="2" customWidth="1"/>
    <col min="22" max="16384" width="8.7109375" style="2" customWidth="1"/>
  </cols>
  <sheetData>
    <row r="1" spans="1:18" ht="15.75">
      <c r="A1" s="438" t="s">
        <v>665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3"/>
    </row>
    <row r="2" spans="1:18" ht="15.75">
      <c r="A2" s="438" t="s">
        <v>666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3"/>
    </row>
    <row r="3" spans="1:18" ht="15.75">
      <c r="A3" s="438" t="s">
        <v>2121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3"/>
    </row>
    <row r="4" ht="15.75">
      <c r="R4" s="314"/>
    </row>
    <row r="5" spans="1:33" ht="24.75" customHeight="1">
      <c r="A5" s="436" t="s">
        <v>0</v>
      </c>
      <c r="B5" s="436" t="s">
        <v>671</v>
      </c>
      <c r="C5" s="436" t="s">
        <v>672</v>
      </c>
      <c r="D5" s="436"/>
      <c r="E5" s="436" t="s">
        <v>147</v>
      </c>
      <c r="F5" s="436"/>
      <c r="G5" s="436"/>
      <c r="H5" s="436" t="s">
        <v>736</v>
      </c>
      <c r="I5" s="436"/>
      <c r="J5" s="436"/>
      <c r="K5" s="436" t="s">
        <v>737</v>
      </c>
      <c r="L5" s="436"/>
      <c r="M5" s="436"/>
      <c r="N5" s="436" t="s">
        <v>139</v>
      </c>
      <c r="O5" s="436"/>
      <c r="P5" s="436"/>
      <c r="Q5" s="436" t="s">
        <v>1727</v>
      </c>
      <c r="V5" s="12"/>
      <c r="W5" s="12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0" customHeight="1">
      <c r="A6" s="436"/>
      <c r="B6" s="436"/>
      <c r="C6" s="14" t="s">
        <v>1725</v>
      </c>
      <c r="D6" s="14" t="s">
        <v>1726</v>
      </c>
      <c r="E6" s="14" t="s">
        <v>735</v>
      </c>
      <c r="F6" s="14" t="s">
        <v>986</v>
      </c>
      <c r="G6" s="14" t="s">
        <v>987</v>
      </c>
      <c r="H6" s="14" t="s">
        <v>735</v>
      </c>
      <c r="I6" s="14" t="s">
        <v>986</v>
      </c>
      <c r="J6" s="14" t="s">
        <v>987</v>
      </c>
      <c r="K6" s="14" t="s">
        <v>735</v>
      </c>
      <c r="L6" s="14" t="s">
        <v>988</v>
      </c>
      <c r="M6" s="14" t="s">
        <v>987</v>
      </c>
      <c r="N6" s="14" t="s">
        <v>735</v>
      </c>
      <c r="O6" s="14" t="s">
        <v>986</v>
      </c>
      <c r="P6" s="14" t="s">
        <v>987</v>
      </c>
      <c r="Q6" s="436"/>
      <c r="V6" s="12"/>
      <c r="W6" s="12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17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</row>
    <row r="8" spans="1:17" ht="49.5" customHeight="1">
      <c r="A8" s="16">
        <v>1</v>
      </c>
      <c r="B8" s="17" t="s">
        <v>667</v>
      </c>
      <c r="C8" s="19">
        <v>98.754</v>
      </c>
      <c r="D8" s="19">
        <v>75.579</v>
      </c>
      <c r="E8" s="18">
        <f>COUNTA('1.KCN NĐH'!$A$9:$A$32)</f>
        <v>24</v>
      </c>
      <c r="F8" s="19">
        <f>'1.KCN NĐH'!G8/10000</f>
        <v>47.516</v>
      </c>
      <c r="G8" s="19">
        <f>'1.KCN NĐH'!H8/1000000</f>
        <v>1746.05</v>
      </c>
      <c r="H8" s="18">
        <f>COUNTA('1.KCN NĐH'!$A$34:$A$45)</f>
        <v>12</v>
      </c>
      <c r="I8" s="19">
        <f>'1.KCN NĐH'!G33/10000</f>
        <v>14.4715</v>
      </c>
      <c r="J8" s="19">
        <f>'1.KCN NĐH'!H33/1000000</f>
        <v>473.475</v>
      </c>
      <c r="K8" s="18">
        <f>COUNTA('1.KCN NĐH'!$A$47:$A$47)</f>
        <v>1</v>
      </c>
      <c r="L8" s="19">
        <f>'1.KCN NĐH'!G46/10000</f>
        <v>6.6643</v>
      </c>
      <c r="M8" s="19">
        <f>'1.KCN NĐH'!H46/1000000</f>
        <v>265.7</v>
      </c>
      <c r="N8" s="18">
        <f aca="true" t="shared" si="0" ref="N8:P12">E8+H8+K8</f>
        <v>37</v>
      </c>
      <c r="O8" s="19">
        <f t="shared" si="0"/>
        <v>68.6518</v>
      </c>
      <c r="P8" s="19">
        <f t="shared" si="0"/>
        <v>2485.225</v>
      </c>
      <c r="Q8" s="19">
        <f>(F8+I8)/D8*100</f>
        <v>82.01683007184536</v>
      </c>
    </row>
    <row r="9" spans="1:17" ht="49.5" customHeight="1">
      <c r="A9" s="16">
        <v>2</v>
      </c>
      <c r="B9" s="17" t="s">
        <v>881</v>
      </c>
      <c r="C9" s="19">
        <f>135.26+66.13+116.74</f>
        <v>318.13</v>
      </c>
      <c r="D9" s="19">
        <f>100.11+43.76+87.29</f>
        <v>231.16000000000003</v>
      </c>
      <c r="E9" s="18">
        <f>COUNTA('2.KCN QN'!$A$9:$A$23)</f>
        <v>15</v>
      </c>
      <c r="F9" s="19">
        <f>'2.KCN QN'!G8/10000</f>
        <v>58.0462</v>
      </c>
      <c r="G9" s="19">
        <f>'2.KCN QN'!H8/1000000</f>
        <v>2559.459</v>
      </c>
      <c r="H9" s="18">
        <v>11</v>
      </c>
      <c r="I9" s="19">
        <f>'2.KCN QN'!G24/10000</f>
        <v>65.8835</v>
      </c>
      <c r="J9" s="19">
        <f>'2.KCN QN'!H24/1000000</f>
        <v>2211.159</v>
      </c>
      <c r="K9" s="18">
        <f>COUNTA('2.KCN QN'!$A$37:$A$40)</f>
        <v>4</v>
      </c>
      <c r="L9" s="19">
        <f>'2.KCN QN'!G36/10000</f>
        <v>126.26</v>
      </c>
      <c r="M9" s="19">
        <f>'2.KCN QN'!H36/1000000</f>
        <v>893.781</v>
      </c>
      <c r="N9" s="18">
        <f t="shared" si="0"/>
        <v>30</v>
      </c>
      <c r="O9" s="19">
        <f t="shared" si="0"/>
        <v>250.18970000000002</v>
      </c>
      <c r="P9" s="19">
        <f t="shared" si="0"/>
        <v>5664.399</v>
      </c>
      <c r="Q9" s="19">
        <f>(F9+I9)/(D9-87.29)*100</f>
        <v>86.14005699589907</v>
      </c>
    </row>
    <row r="10" spans="1:17" ht="49.5" customHeight="1">
      <c r="A10" s="16">
        <v>3</v>
      </c>
      <c r="B10" s="17" t="s">
        <v>668</v>
      </c>
      <c r="C10" s="19">
        <f>200.95+138.41</f>
        <v>339.36</v>
      </c>
      <c r="D10" s="19">
        <f>118.58+97.04</f>
        <v>215.62</v>
      </c>
      <c r="E10" s="18">
        <f>COUNTA('3.KCN TBHX'!$A$9:$A$11)</f>
        <v>3</v>
      </c>
      <c r="F10" s="19">
        <f>'3.KCN TBHX'!G8/10000</f>
        <v>7.9016</v>
      </c>
      <c r="G10" s="19">
        <f>'3.KCN TBHX'!H8/1000000</f>
        <v>142.458428</v>
      </c>
      <c r="H10" s="18">
        <f>COUNTA('3.KCN TBHX'!$A$13:$A$17)</f>
        <v>5</v>
      </c>
      <c r="I10" s="19">
        <f>'3.KCN TBHX'!G12/10000</f>
        <v>243.1321</v>
      </c>
      <c r="J10" s="19">
        <f>'3.KCN TBHX'!H12/1000000</f>
        <v>1678.768211</v>
      </c>
      <c r="K10" s="18">
        <f>COUNTA('3.KCN TBHX'!$A$19:$A$19)</f>
        <v>1</v>
      </c>
      <c r="L10" s="19">
        <f>'3.KCN TBHX'!G18/10000</f>
        <v>1.2</v>
      </c>
      <c r="M10" s="19">
        <f>'3.KCN TBHX'!H18/1000000</f>
        <v>94.774</v>
      </c>
      <c r="N10" s="18">
        <f t="shared" si="0"/>
        <v>9</v>
      </c>
      <c r="O10" s="19">
        <f t="shared" si="0"/>
        <v>252.2337</v>
      </c>
      <c r="P10" s="19">
        <f t="shared" si="0"/>
        <v>1916.0006389999999</v>
      </c>
      <c r="Q10" s="19">
        <f>(F10+I10-214.77)/(D10-158.13)*100</f>
        <v>63.078274482518694</v>
      </c>
    </row>
    <row r="11" spans="1:17" ht="49.5" customHeight="1">
      <c r="A11" s="16">
        <v>4</v>
      </c>
      <c r="B11" s="17" t="s">
        <v>669</v>
      </c>
      <c r="C11" s="19">
        <v>15804</v>
      </c>
      <c r="D11" s="19"/>
      <c r="E11" s="18">
        <f>COUNTA('4.KKT LB'!$A$9:$A$64)</f>
        <v>56</v>
      </c>
      <c r="F11" s="19">
        <f>'4.KKT LB'!G8/10000</f>
        <v>1751.58588</v>
      </c>
      <c r="G11" s="19">
        <f>'4.KKT LB'!H8/1000000</f>
        <v>3701.057342</v>
      </c>
      <c r="H11" s="18">
        <f>COUNTA('4.KKT LB'!$A$66:$A$80)</f>
        <v>15</v>
      </c>
      <c r="I11" s="19">
        <f>'4.KKT LB'!G65/10000</f>
        <v>57.1606</v>
      </c>
      <c r="J11" s="19">
        <f>'4.KKT LB'!H65/1000000</f>
        <v>4058.398704</v>
      </c>
      <c r="K11" s="18">
        <f>COUNTA('4.KKT LB'!$A$82:$A$84)</f>
        <v>3</v>
      </c>
      <c r="L11" s="19">
        <f>'4.KKT LB'!G81/10000</f>
        <v>5.5644</v>
      </c>
      <c r="M11" s="19">
        <f>'4.KKT LB'!H81/1000000</f>
        <v>160.19</v>
      </c>
      <c r="N11" s="18">
        <f t="shared" si="0"/>
        <v>74</v>
      </c>
      <c r="O11" s="19">
        <f t="shared" si="0"/>
        <v>1814.31088</v>
      </c>
      <c r="P11" s="19">
        <f t="shared" si="0"/>
        <v>7919.646046</v>
      </c>
      <c r="Q11" s="18"/>
    </row>
    <row r="12" spans="1:17" ht="49.5" customHeight="1">
      <c r="A12" s="16">
        <v>5</v>
      </c>
      <c r="B12" s="17" t="s">
        <v>670</v>
      </c>
      <c r="C12" s="19">
        <v>23792</v>
      </c>
      <c r="D12" s="19"/>
      <c r="E12" s="18">
        <f>COUNTA('5.KKT DNam'!$A$10:$A$28)</f>
        <v>19</v>
      </c>
      <c r="F12" s="19">
        <f>'5.KKT DNam'!G9/10000</f>
        <v>256.5475</v>
      </c>
      <c r="G12" s="19">
        <f>'5.KKT DNam'!H9/1000000</f>
        <v>1150.070388</v>
      </c>
      <c r="H12" s="18">
        <f>COUNTA('5.KKT DNam'!$A$30:$A$59)</f>
        <v>30</v>
      </c>
      <c r="I12" s="19">
        <f>'5.KKT DNam'!G29/10000</f>
        <v>2612.0289</v>
      </c>
      <c r="J12" s="19">
        <f>'5.KKT DNam'!H29/1000000</f>
        <v>150464.171914</v>
      </c>
      <c r="K12" s="18">
        <f>COUNTA('5.KKT DNam'!$A$61:$A$64)</f>
        <v>3</v>
      </c>
      <c r="L12" s="19">
        <f>'5.KKT DNam'!G60/10000</f>
        <v>1205.67</v>
      </c>
      <c r="M12" s="19">
        <f>'5.KKT DNam'!H60/1000000</f>
        <v>57196.178</v>
      </c>
      <c r="N12" s="18">
        <f t="shared" si="0"/>
        <v>52</v>
      </c>
      <c r="O12" s="19">
        <f t="shared" si="0"/>
        <v>4074.2464</v>
      </c>
      <c r="P12" s="19">
        <f t="shared" si="0"/>
        <v>208810.420302</v>
      </c>
      <c r="Q12" s="18"/>
    </row>
    <row r="13" spans="1:17" ht="24.75" customHeight="1">
      <c r="A13" s="20"/>
      <c r="B13" s="21" t="s">
        <v>139</v>
      </c>
      <c r="C13" s="286">
        <f>SUM(C8:C12)</f>
        <v>40352.244</v>
      </c>
      <c r="D13" s="286"/>
      <c r="E13" s="22">
        <f aca="true" t="shared" si="1" ref="E13:P13">SUM(E8:E12)</f>
        <v>117</v>
      </c>
      <c r="F13" s="286">
        <f t="shared" si="1"/>
        <v>2121.59718</v>
      </c>
      <c r="G13" s="286">
        <f t="shared" si="1"/>
        <v>9299.095158</v>
      </c>
      <c r="H13" s="22">
        <f t="shared" si="1"/>
        <v>73</v>
      </c>
      <c r="I13" s="286">
        <f t="shared" si="1"/>
        <v>2992.6766</v>
      </c>
      <c r="J13" s="286">
        <f t="shared" si="1"/>
        <v>158885.972829</v>
      </c>
      <c r="K13" s="22">
        <f t="shared" si="1"/>
        <v>12</v>
      </c>
      <c r="L13" s="286">
        <f t="shared" si="1"/>
        <v>1345.3587</v>
      </c>
      <c r="M13" s="286">
        <f t="shared" si="1"/>
        <v>58610.623</v>
      </c>
      <c r="N13" s="22">
        <f t="shared" si="1"/>
        <v>202</v>
      </c>
      <c r="O13" s="286">
        <f t="shared" si="1"/>
        <v>6459.63248</v>
      </c>
      <c r="P13" s="286">
        <f t="shared" si="1"/>
        <v>226795.690987</v>
      </c>
      <c r="Q13" s="286"/>
    </row>
    <row r="14" spans="1:21" s="112" customFormat="1" ht="49.5" customHeight="1">
      <c r="A14" s="434"/>
      <c r="B14" s="437" t="s">
        <v>1059</v>
      </c>
      <c r="C14" s="111"/>
      <c r="D14" s="111"/>
      <c r="E14" s="15">
        <v>8</v>
      </c>
      <c r="F14" s="113">
        <f>FDI!G9/10000</f>
        <v>1692.6785</v>
      </c>
      <c r="G14" s="113">
        <f>FDI!H9/1000000</f>
        <v>2209.1437</v>
      </c>
      <c r="H14" s="15">
        <f>COUNTA(FDI!A19:A24)</f>
        <v>6</v>
      </c>
      <c r="I14" s="113">
        <f>FDI!G18/10000</f>
        <v>1066.215</v>
      </c>
      <c r="J14" s="113">
        <f>FDI!H18/1000000</f>
        <v>117890.9345</v>
      </c>
      <c r="K14" s="15">
        <f>COUNTA(FDI!A26:A26)</f>
        <v>0</v>
      </c>
      <c r="L14" s="113">
        <f>FDI!G25/10000</f>
        <v>0</v>
      </c>
      <c r="M14" s="113">
        <f>FDI!H25/1000000</f>
        <v>0</v>
      </c>
      <c r="N14" s="15">
        <f>E14+H14+K14</f>
        <v>14</v>
      </c>
      <c r="O14" s="113">
        <f>F14+I14+L14</f>
        <v>2758.8935</v>
      </c>
      <c r="P14" s="113">
        <f>G14+J14+M14</f>
        <v>120100.0782</v>
      </c>
      <c r="Q14" s="111"/>
      <c r="R14" s="2"/>
      <c r="S14" s="2"/>
      <c r="T14" s="2"/>
      <c r="U14" s="2"/>
    </row>
    <row r="15" spans="1:17" ht="19.5" customHeight="1">
      <c r="A15" s="434"/>
      <c r="B15" s="437"/>
      <c r="C15" s="435" t="s">
        <v>1137</v>
      </c>
      <c r="D15" s="435"/>
      <c r="E15" s="435"/>
      <c r="F15" s="287"/>
      <c r="G15" s="293">
        <f>FDI!I9</f>
        <v>44.58</v>
      </c>
      <c r="H15" s="294"/>
      <c r="I15" s="294"/>
      <c r="J15" s="293">
        <f>FDI!I18</f>
        <v>5224.637</v>
      </c>
      <c r="K15" s="294"/>
      <c r="L15" s="294"/>
      <c r="M15" s="293">
        <f>FDI!I25</f>
        <v>0</v>
      </c>
      <c r="N15" s="294"/>
      <c r="O15" s="293"/>
      <c r="P15" s="293">
        <f>G15+J15+M15</f>
        <v>5269.217</v>
      </c>
      <c r="Q15" s="287"/>
    </row>
    <row r="16" spans="5:15" ht="15.75">
      <c r="E16" s="302"/>
      <c r="F16" s="24"/>
      <c r="G16" s="24"/>
      <c r="I16" s="24"/>
      <c r="J16" s="300"/>
      <c r="O16" s="24"/>
    </row>
    <row r="17" spans="5:15" ht="15.75">
      <c r="E17" s="302"/>
      <c r="F17" s="24"/>
      <c r="G17" s="24"/>
      <c r="O17" s="24"/>
    </row>
    <row r="18" spans="6:15" ht="15.75">
      <c r="F18" s="24"/>
      <c r="G18" s="24"/>
      <c r="O18" s="24"/>
    </row>
    <row r="19" spans="6:15" ht="15.75">
      <c r="F19" s="24"/>
      <c r="G19" s="24"/>
      <c r="O19" s="24"/>
    </row>
    <row r="21" ht="15.75">
      <c r="G21" s="24"/>
    </row>
    <row r="22" ht="15.75">
      <c r="G22" s="24"/>
    </row>
    <row r="23" ht="15.75">
      <c r="G23" s="300"/>
    </row>
  </sheetData>
  <sheetProtection/>
  <mergeCells count="14">
    <mergeCell ref="Q5:Q6"/>
    <mergeCell ref="A1:Q1"/>
    <mergeCell ref="A2:Q2"/>
    <mergeCell ref="A3:Q3"/>
    <mergeCell ref="A5:A6"/>
    <mergeCell ref="B5:B6"/>
    <mergeCell ref="C5:D5"/>
    <mergeCell ref="E5:G5"/>
    <mergeCell ref="A14:A15"/>
    <mergeCell ref="C15:E15"/>
    <mergeCell ref="H5:J5"/>
    <mergeCell ref="K5:M5"/>
    <mergeCell ref="B14:B15"/>
    <mergeCell ref="N5:P5"/>
  </mergeCells>
  <printOptions/>
  <pageMargins left="0.433070866141732" right="0.433070866141732" top="0.748031496062992" bottom="0.748031496062992" header="0.31496062992126" footer="0.31496062992126"/>
  <pageSetup fitToHeight="0" fitToWidth="1" horizontalDpi="600" verticalDpi="600" orientation="landscape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view="pageBreakPreview" zoomScale="70" zoomScaleNormal="83" zoomScaleSheetLayoutView="70" zoomScalePageLayoutView="0" workbookViewId="0" topLeftCell="A28">
      <selection activeCell="C33" sqref="C33"/>
    </sheetView>
  </sheetViews>
  <sheetFormatPr defaultColWidth="8.7109375" defaultRowHeight="15"/>
  <cols>
    <col min="1" max="2" width="5.00390625" style="202" customWidth="1"/>
    <col min="3" max="3" width="27.57421875" style="188" customWidth="1"/>
    <col min="4" max="4" width="28.57421875" style="188" customWidth="1"/>
    <col min="5" max="5" width="27.8515625" style="202" customWidth="1"/>
    <col min="6" max="6" width="14.421875" style="203" hidden="1" customWidth="1"/>
    <col min="7" max="7" width="16.57421875" style="202" customWidth="1"/>
    <col min="8" max="8" width="16.140625" style="202" customWidth="1"/>
    <col min="9" max="10" width="15.28125" style="202" hidden="1" customWidth="1"/>
    <col min="11" max="11" width="15.421875" style="202" hidden="1" customWidth="1"/>
    <col min="12" max="12" width="16.57421875" style="200" hidden="1" customWidth="1"/>
    <col min="13" max="13" width="12.57421875" style="200" hidden="1" customWidth="1"/>
    <col min="14" max="14" width="14.57421875" style="202" hidden="1" customWidth="1"/>
    <col min="15" max="16" width="12.57421875" style="202" customWidth="1"/>
    <col min="17" max="17" width="17.00390625" style="204" hidden="1" customWidth="1"/>
    <col min="18" max="18" width="12.00390625" style="202" hidden="1" customWidth="1"/>
    <col min="19" max="19" width="18.00390625" style="204" hidden="1" customWidth="1"/>
    <col min="20" max="20" width="13.7109375" style="205" hidden="1" customWidth="1"/>
    <col min="21" max="21" width="12.7109375" style="206" hidden="1" customWidth="1"/>
    <col min="22" max="22" width="15.140625" style="207" hidden="1" customWidth="1"/>
    <col min="23" max="23" width="17.57421875" style="204" customWidth="1"/>
    <col min="24" max="24" width="12.421875" style="202" customWidth="1"/>
    <col min="25" max="25" width="13.57421875" style="202" hidden="1" customWidth="1"/>
    <col min="26" max="26" width="10.421875" style="202" hidden="1" customWidth="1"/>
    <col min="27" max="27" width="13.140625" style="202" hidden="1" customWidth="1"/>
    <col min="28" max="28" width="12.421875" style="202" hidden="1" customWidth="1"/>
    <col min="29" max="29" width="10.421875" style="202" hidden="1" customWidth="1"/>
    <col min="30" max="30" width="25.57421875" style="188" customWidth="1"/>
    <col min="31" max="31" width="8.7109375" style="188" customWidth="1"/>
    <col min="32" max="16384" width="8.7109375" style="188" customWidth="1"/>
  </cols>
  <sheetData>
    <row r="1" spans="1:30" ht="15.75">
      <c r="A1" s="484" t="s">
        <v>1550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</row>
    <row r="2" spans="1:30" ht="15.75">
      <c r="A2" s="484" t="str">
        <f>'Tong Hop'!A3:Q3</f>
        <v>Đến ngày 31 tháng 3 năm 2023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</row>
    <row r="3" spans="12:13" ht="15.75">
      <c r="L3" s="202"/>
      <c r="M3" s="202"/>
    </row>
    <row r="4" spans="1:33" s="202" customFormat="1" ht="19.5" customHeight="1">
      <c r="A4" s="485" t="s">
        <v>0</v>
      </c>
      <c r="B4" s="312"/>
      <c r="C4" s="485" t="s">
        <v>1</v>
      </c>
      <c r="D4" s="485" t="s">
        <v>2</v>
      </c>
      <c r="E4" s="485" t="s">
        <v>3</v>
      </c>
      <c r="F4" s="485" t="s">
        <v>5</v>
      </c>
      <c r="G4" s="485" t="s">
        <v>4</v>
      </c>
      <c r="H4" s="485" t="s">
        <v>70</v>
      </c>
      <c r="I4" s="485" t="s">
        <v>1105</v>
      </c>
      <c r="J4" s="485" t="s">
        <v>6</v>
      </c>
      <c r="K4" s="485"/>
      <c r="L4" s="486" t="s">
        <v>1442</v>
      </c>
      <c r="M4" s="486"/>
      <c r="N4" s="485" t="s">
        <v>1019</v>
      </c>
      <c r="O4" s="486" t="s">
        <v>8</v>
      </c>
      <c r="P4" s="486"/>
      <c r="Q4" s="485" t="s">
        <v>10</v>
      </c>
      <c r="R4" s="485"/>
      <c r="S4" s="485"/>
      <c r="T4" s="485"/>
      <c r="U4" s="485" t="s">
        <v>115</v>
      </c>
      <c r="V4" s="485"/>
      <c r="W4" s="485" t="s">
        <v>29</v>
      </c>
      <c r="X4" s="485"/>
      <c r="Y4" s="485" t="s">
        <v>38</v>
      </c>
      <c r="Z4" s="485"/>
      <c r="AA4" s="485" t="s">
        <v>129</v>
      </c>
      <c r="AB4" s="485"/>
      <c r="AC4" s="485" t="s">
        <v>146</v>
      </c>
      <c r="AD4" s="485" t="s">
        <v>14</v>
      </c>
      <c r="AE4" s="485" t="s">
        <v>15</v>
      </c>
      <c r="AF4" s="255"/>
      <c r="AG4" s="255"/>
    </row>
    <row r="5" spans="1:33" ht="19.5" customHeight="1">
      <c r="A5" s="485"/>
      <c r="B5" s="312"/>
      <c r="C5" s="485"/>
      <c r="D5" s="485"/>
      <c r="E5" s="485"/>
      <c r="F5" s="485"/>
      <c r="G5" s="485"/>
      <c r="H5" s="485"/>
      <c r="I5" s="485"/>
      <c r="J5" s="254" t="s">
        <v>7</v>
      </c>
      <c r="K5" s="254" t="s">
        <v>30</v>
      </c>
      <c r="L5" s="253" t="s">
        <v>1443</v>
      </c>
      <c r="M5" s="253" t="s">
        <v>1444</v>
      </c>
      <c r="N5" s="485"/>
      <c r="O5" s="253" t="s">
        <v>9</v>
      </c>
      <c r="P5" s="253" t="s">
        <v>103</v>
      </c>
      <c r="Q5" s="254" t="s">
        <v>11</v>
      </c>
      <c r="R5" s="253" t="s">
        <v>12</v>
      </c>
      <c r="S5" s="254" t="s">
        <v>18</v>
      </c>
      <c r="T5" s="253" t="s">
        <v>12</v>
      </c>
      <c r="U5" s="254" t="s">
        <v>16</v>
      </c>
      <c r="V5" s="254" t="s">
        <v>12</v>
      </c>
      <c r="W5" s="254" t="s">
        <v>18</v>
      </c>
      <c r="X5" s="253" t="s">
        <v>12</v>
      </c>
      <c r="Y5" s="254" t="s">
        <v>11</v>
      </c>
      <c r="Z5" s="253" t="s">
        <v>37</v>
      </c>
      <c r="AA5" s="254" t="s">
        <v>11</v>
      </c>
      <c r="AB5" s="253" t="s">
        <v>12</v>
      </c>
      <c r="AC5" s="485"/>
      <c r="AD5" s="485"/>
      <c r="AE5" s="485"/>
      <c r="AF5" s="255"/>
      <c r="AG5" s="255"/>
    </row>
    <row r="6" spans="1:33" s="221" customFormat="1" ht="15.75" hidden="1">
      <c r="A6" s="211">
        <v>1</v>
      </c>
      <c r="B6" s="211"/>
      <c r="C6" s="211">
        <v>2</v>
      </c>
      <c r="D6" s="211">
        <v>3</v>
      </c>
      <c r="E6" s="211">
        <v>4</v>
      </c>
      <c r="F6" s="211">
        <v>5</v>
      </c>
      <c r="G6" s="211">
        <v>6</v>
      </c>
      <c r="H6" s="211">
        <v>7</v>
      </c>
      <c r="I6" s="211"/>
      <c r="J6" s="211">
        <v>8</v>
      </c>
      <c r="K6" s="211">
        <v>9</v>
      </c>
      <c r="L6" s="198"/>
      <c r="M6" s="198"/>
      <c r="N6" s="211">
        <v>10</v>
      </c>
      <c r="O6" s="198">
        <v>11</v>
      </c>
      <c r="P6" s="198">
        <v>12</v>
      </c>
      <c r="Q6" s="211">
        <v>13</v>
      </c>
      <c r="R6" s="198">
        <v>14</v>
      </c>
      <c r="S6" s="211">
        <v>15</v>
      </c>
      <c r="T6" s="198">
        <v>16</v>
      </c>
      <c r="U6" s="211">
        <v>17</v>
      </c>
      <c r="V6" s="211">
        <v>18</v>
      </c>
      <c r="W6" s="211">
        <v>19</v>
      </c>
      <c r="X6" s="198">
        <v>20</v>
      </c>
      <c r="Y6" s="211">
        <v>21</v>
      </c>
      <c r="Z6" s="198">
        <v>22</v>
      </c>
      <c r="AA6" s="211">
        <v>23</v>
      </c>
      <c r="AB6" s="198">
        <v>24</v>
      </c>
      <c r="AC6" s="211">
        <v>25</v>
      </c>
      <c r="AD6" s="211">
        <v>31</v>
      </c>
      <c r="AE6" s="211">
        <v>32</v>
      </c>
      <c r="AF6" s="256"/>
      <c r="AG6" s="256"/>
    </row>
    <row r="7" spans="1:33" s="221" customFormat="1" ht="15.75">
      <c r="A7" s="211">
        <v>1</v>
      </c>
      <c r="B7" s="211"/>
      <c r="C7" s="211">
        <v>2</v>
      </c>
      <c r="D7" s="211">
        <v>3</v>
      </c>
      <c r="E7" s="211">
        <v>4</v>
      </c>
      <c r="F7" s="211"/>
      <c r="G7" s="211">
        <v>5</v>
      </c>
      <c r="H7" s="211">
        <v>6</v>
      </c>
      <c r="I7" s="211"/>
      <c r="J7" s="211"/>
      <c r="K7" s="211"/>
      <c r="L7" s="198"/>
      <c r="M7" s="198"/>
      <c r="N7" s="211"/>
      <c r="O7" s="198">
        <v>7</v>
      </c>
      <c r="P7" s="198">
        <v>8</v>
      </c>
      <c r="Q7" s="211"/>
      <c r="R7" s="198"/>
      <c r="S7" s="211"/>
      <c r="T7" s="198"/>
      <c r="U7" s="211"/>
      <c r="V7" s="211"/>
      <c r="W7" s="211">
        <v>9</v>
      </c>
      <c r="X7" s="198">
        <v>10</v>
      </c>
      <c r="Y7" s="211"/>
      <c r="Z7" s="198"/>
      <c r="AA7" s="211"/>
      <c r="AB7" s="198"/>
      <c r="AC7" s="211"/>
      <c r="AD7" s="211">
        <v>11</v>
      </c>
      <c r="AE7" s="211"/>
      <c r="AF7" s="256"/>
      <c r="AG7" s="256"/>
    </row>
    <row r="8" spans="1:31" s="218" customFormat="1" ht="15.75">
      <c r="A8" s="214" t="s">
        <v>1158</v>
      </c>
      <c r="B8" s="214"/>
      <c r="C8" s="488" t="s">
        <v>1159</v>
      </c>
      <c r="D8" s="488"/>
      <c r="E8" s="488"/>
      <c r="F8" s="215"/>
      <c r="G8" s="215"/>
      <c r="H8" s="214"/>
      <c r="I8" s="214"/>
      <c r="J8" s="214"/>
      <c r="K8" s="215"/>
      <c r="L8" s="253"/>
      <c r="M8" s="253"/>
      <c r="N8" s="214"/>
      <c r="O8" s="214"/>
      <c r="P8" s="214"/>
      <c r="Q8" s="214"/>
      <c r="R8" s="214"/>
      <c r="S8" s="216"/>
      <c r="T8" s="214"/>
      <c r="U8" s="214"/>
      <c r="V8" s="217"/>
      <c r="W8" s="216"/>
      <c r="X8" s="214"/>
      <c r="Y8" s="214"/>
      <c r="Z8" s="214"/>
      <c r="AA8" s="214"/>
      <c r="AB8" s="214"/>
      <c r="AC8" s="214"/>
      <c r="AD8" s="248"/>
      <c r="AE8" s="248"/>
    </row>
    <row r="9" spans="1:31" s="221" customFormat="1" ht="24.75" customHeight="1">
      <c r="A9" s="211" t="s">
        <v>116</v>
      </c>
      <c r="B9" s="211"/>
      <c r="C9" s="487" t="s">
        <v>667</v>
      </c>
      <c r="D9" s="487"/>
      <c r="E9" s="487"/>
      <c r="F9" s="219"/>
      <c r="G9" s="219">
        <f>SUM(G10:G15)</f>
        <v>88647</v>
      </c>
      <c r="H9" s="219">
        <f>SUM(H10:H15)</f>
        <v>365000000</v>
      </c>
      <c r="I9" s="219">
        <f>SUM(I10:I15)</f>
        <v>0</v>
      </c>
      <c r="J9" s="219">
        <f>SUM(J10:J15)</f>
        <v>98900000</v>
      </c>
      <c r="K9" s="219">
        <f>SUM(K10:K15)</f>
        <v>266100000</v>
      </c>
      <c r="L9" s="219"/>
      <c r="M9" s="219"/>
      <c r="N9" s="219">
        <f>SUM(N10:N15)</f>
        <v>0</v>
      </c>
      <c r="O9" s="211"/>
      <c r="P9" s="211"/>
      <c r="Q9" s="220"/>
      <c r="R9" s="211"/>
      <c r="S9" s="220"/>
      <c r="T9" s="211"/>
      <c r="U9" s="220"/>
      <c r="V9" s="198"/>
      <c r="W9" s="220"/>
      <c r="X9" s="211"/>
      <c r="Y9" s="211"/>
      <c r="Z9" s="211"/>
      <c r="AA9" s="211"/>
      <c r="AB9" s="211"/>
      <c r="AC9" s="211"/>
      <c r="AD9" s="249"/>
      <c r="AE9" s="249"/>
    </row>
    <row r="10" spans="1:31" s="187" customFormat="1" ht="49.5" customHeight="1">
      <c r="A10" s="257">
        <v>1</v>
      </c>
      <c r="B10" s="257"/>
      <c r="C10" s="94" t="s">
        <v>1413</v>
      </c>
      <c r="D10" s="94" t="s">
        <v>1414</v>
      </c>
      <c r="E10" s="65" t="s">
        <v>1415</v>
      </c>
      <c r="F10" s="257" t="s">
        <v>853</v>
      </c>
      <c r="G10" s="67">
        <v>7290</v>
      </c>
      <c r="H10" s="67">
        <v>12000000</v>
      </c>
      <c r="I10" s="67"/>
      <c r="J10" s="67">
        <v>3000000</v>
      </c>
      <c r="K10" s="67">
        <v>9000000</v>
      </c>
      <c r="L10" s="258"/>
      <c r="M10" s="258"/>
      <c r="N10" s="67"/>
      <c r="O10" s="89" t="s">
        <v>1369</v>
      </c>
      <c r="P10" s="89" t="s">
        <v>1543</v>
      </c>
      <c r="Q10" s="69" t="s">
        <v>1544</v>
      </c>
      <c r="R10" s="69" t="s">
        <v>1545</v>
      </c>
      <c r="S10" s="65"/>
      <c r="T10" s="68"/>
      <c r="U10" s="65"/>
      <c r="V10" s="68"/>
      <c r="W10" s="69" t="str">
        <f aca="true" t="shared" si="0" ref="W10:X12">Q10</f>
        <v>548/QĐ-UBND</v>
      </c>
      <c r="X10" s="69" t="str">
        <f t="shared" si="0"/>
        <v>28/02/2020</v>
      </c>
      <c r="Y10" s="65"/>
      <c r="Z10" s="69"/>
      <c r="AA10" s="65"/>
      <c r="AB10" s="65"/>
      <c r="AC10" s="65"/>
      <c r="AD10" s="65" t="s">
        <v>1418</v>
      </c>
      <c r="AE10" s="65"/>
    </row>
    <row r="11" spans="1:31" s="173" customFormat="1" ht="49.5" customHeight="1">
      <c r="A11" s="57">
        <f>A10+1</f>
        <v>2</v>
      </c>
      <c r="B11" s="57"/>
      <c r="C11" s="144" t="s">
        <v>1571</v>
      </c>
      <c r="D11" s="144" t="s">
        <v>1572</v>
      </c>
      <c r="E11" s="261" t="s">
        <v>1609</v>
      </c>
      <c r="F11" s="57" t="s">
        <v>853</v>
      </c>
      <c r="G11" s="32">
        <v>20286</v>
      </c>
      <c r="H11" s="32">
        <v>75000000</v>
      </c>
      <c r="I11" s="32"/>
      <c r="J11" s="32">
        <v>15000000</v>
      </c>
      <c r="K11" s="32">
        <f>H11-J11</f>
        <v>60000000</v>
      </c>
      <c r="L11" s="201"/>
      <c r="M11" s="201"/>
      <c r="N11" s="32"/>
      <c r="O11" s="252" t="s">
        <v>1612</v>
      </c>
      <c r="P11" s="252" t="s">
        <v>1613</v>
      </c>
      <c r="Q11" s="131" t="s">
        <v>1610</v>
      </c>
      <c r="R11" s="131" t="s">
        <v>1611</v>
      </c>
      <c r="S11" s="31"/>
      <c r="T11" s="33"/>
      <c r="U11" s="31"/>
      <c r="V11" s="33"/>
      <c r="W11" s="69" t="str">
        <f t="shared" si="0"/>
        <v>1686/QĐ-UBND</v>
      </c>
      <c r="X11" s="69" t="str">
        <f t="shared" si="0"/>
        <v>29/6/2020</v>
      </c>
      <c r="Y11" s="31"/>
      <c r="Z11" s="131"/>
      <c r="AA11" s="31"/>
      <c r="AB11" s="31"/>
      <c r="AC11" s="31"/>
      <c r="AD11" s="31"/>
      <c r="AE11" s="31"/>
    </row>
    <row r="12" spans="1:31" s="173" customFormat="1" ht="49.5" customHeight="1">
      <c r="A12" s="57">
        <f>A11+1</f>
        <v>3</v>
      </c>
      <c r="B12" s="57"/>
      <c r="C12" s="144" t="s">
        <v>1568</v>
      </c>
      <c r="D12" s="144" t="s">
        <v>1569</v>
      </c>
      <c r="E12" s="31" t="s">
        <v>1570</v>
      </c>
      <c r="F12" s="57" t="s">
        <v>853</v>
      </c>
      <c r="G12" s="32">
        <v>17760</v>
      </c>
      <c r="H12" s="32">
        <v>120000000</v>
      </c>
      <c r="I12" s="32"/>
      <c r="J12" s="32">
        <f>H12*0.2</f>
        <v>24000000</v>
      </c>
      <c r="K12" s="32">
        <f>H12-J12</f>
        <v>96000000</v>
      </c>
      <c r="L12" s="201" t="s">
        <v>1720</v>
      </c>
      <c r="M12" s="201" t="s">
        <v>1721</v>
      </c>
      <c r="N12" s="32"/>
      <c r="O12" s="172">
        <v>44075</v>
      </c>
      <c r="P12" s="172">
        <v>44531</v>
      </c>
      <c r="Q12" s="131" t="s">
        <v>1742</v>
      </c>
      <c r="R12" s="131" t="s">
        <v>1741</v>
      </c>
      <c r="S12" s="31"/>
      <c r="T12" s="33"/>
      <c r="U12" s="31"/>
      <c r="V12" s="33"/>
      <c r="W12" s="69" t="str">
        <f t="shared" si="0"/>
        <v>2409/QĐ-UBND</v>
      </c>
      <c r="X12" s="69" t="str">
        <f t="shared" si="0"/>
        <v>26/8/2020</v>
      </c>
      <c r="Y12" s="31"/>
      <c r="Z12" s="131"/>
      <c r="AA12" s="31"/>
      <c r="AB12" s="31"/>
      <c r="AC12" s="31"/>
      <c r="AD12" s="31"/>
      <c r="AE12" s="31"/>
    </row>
    <row r="13" spans="1:31" s="173" customFormat="1" ht="49.5" customHeight="1">
      <c r="A13" s="57">
        <f>A12+1</f>
        <v>4</v>
      </c>
      <c r="B13" s="57"/>
      <c r="C13" s="144" t="s">
        <v>1776</v>
      </c>
      <c r="D13" s="144" t="s">
        <v>1775</v>
      </c>
      <c r="E13" s="276" t="s">
        <v>1777</v>
      </c>
      <c r="F13" s="57" t="s">
        <v>853</v>
      </c>
      <c r="G13" s="32">
        <v>10000</v>
      </c>
      <c r="H13" s="32">
        <v>35000000</v>
      </c>
      <c r="I13" s="32"/>
      <c r="J13" s="32">
        <v>20000000</v>
      </c>
      <c r="K13" s="32">
        <f>H13-J13</f>
        <v>15000000</v>
      </c>
      <c r="L13" s="201"/>
      <c r="M13" s="201"/>
      <c r="N13" s="32"/>
      <c r="O13" s="252" t="s">
        <v>1200</v>
      </c>
      <c r="P13" s="252" t="s">
        <v>1462</v>
      </c>
      <c r="Q13" s="131" t="s">
        <v>1778</v>
      </c>
      <c r="R13" s="131" t="s">
        <v>1779</v>
      </c>
      <c r="S13" s="277"/>
      <c r="T13" s="131"/>
      <c r="U13" s="31"/>
      <c r="V13" s="33"/>
      <c r="W13" s="278" t="s">
        <v>1778</v>
      </c>
      <c r="X13" s="131" t="s">
        <v>1779</v>
      </c>
      <c r="Y13" s="131"/>
      <c r="Z13" s="131"/>
      <c r="AA13" s="278"/>
      <c r="AB13" s="131"/>
      <c r="AC13" s="31"/>
      <c r="AD13" s="31"/>
      <c r="AE13" s="31"/>
    </row>
    <row r="14" spans="1:31" s="173" customFormat="1" ht="49.5" customHeight="1">
      <c r="A14" s="57">
        <f>A13+1</f>
        <v>5</v>
      </c>
      <c r="B14" s="57"/>
      <c r="C14" s="144" t="s">
        <v>1772</v>
      </c>
      <c r="D14" s="144" t="s">
        <v>1787</v>
      </c>
      <c r="E14" s="31" t="s">
        <v>1781</v>
      </c>
      <c r="F14" s="57" t="s">
        <v>853</v>
      </c>
      <c r="G14" s="32">
        <v>13311</v>
      </c>
      <c r="H14" s="32">
        <v>50000000</v>
      </c>
      <c r="I14" s="32"/>
      <c r="J14" s="32">
        <v>15000000</v>
      </c>
      <c r="K14" s="32">
        <f>H14-J14</f>
        <v>35000000</v>
      </c>
      <c r="L14" s="201"/>
      <c r="M14" s="201"/>
      <c r="N14" s="32"/>
      <c r="O14" s="172">
        <v>44228</v>
      </c>
      <c r="P14" s="172">
        <v>44896</v>
      </c>
      <c r="Q14" s="131" t="s">
        <v>1829</v>
      </c>
      <c r="R14" s="131" t="s">
        <v>1830</v>
      </c>
      <c r="S14" s="31"/>
      <c r="T14" s="33"/>
      <c r="U14" s="31"/>
      <c r="V14" s="33"/>
      <c r="W14" s="31" t="s">
        <v>1829</v>
      </c>
      <c r="X14" s="33" t="s">
        <v>1830</v>
      </c>
      <c r="Y14" s="31"/>
      <c r="Z14" s="131"/>
      <c r="AA14" s="31"/>
      <c r="AB14" s="31"/>
      <c r="AC14" s="31"/>
      <c r="AD14" s="31"/>
      <c r="AE14" s="31"/>
    </row>
    <row r="15" spans="1:31" s="173" customFormat="1" ht="49.5" customHeight="1">
      <c r="A15" s="57">
        <f>A14+1</f>
        <v>6</v>
      </c>
      <c r="B15" s="57"/>
      <c r="C15" s="144" t="s">
        <v>1835</v>
      </c>
      <c r="D15" s="144" t="s">
        <v>1770</v>
      </c>
      <c r="E15" s="31" t="s">
        <v>1546</v>
      </c>
      <c r="F15" s="57" t="s">
        <v>853</v>
      </c>
      <c r="G15" s="32">
        <v>20000</v>
      </c>
      <c r="H15" s="32">
        <v>73000000</v>
      </c>
      <c r="I15" s="32"/>
      <c r="J15" s="32">
        <f>H15*0.3</f>
        <v>21900000</v>
      </c>
      <c r="K15" s="32">
        <f>H15-J15</f>
        <v>51100000</v>
      </c>
      <c r="L15" s="201"/>
      <c r="M15" s="201"/>
      <c r="N15" s="32"/>
      <c r="O15" s="172">
        <v>44197</v>
      </c>
      <c r="P15" s="172">
        <v>44713</v>
      </c>
      <c r="Q15" s="131" t="s">
        <v>1839</v>
      </c>
      <c r="R15" s="131" t="s">
        <v>1840</v>
      </c>
      <c r="S15" s="31"/>
      <c r="T15" s="33"/>
      <c r="U15" s="31"/>
      <c r="V15" s="33"/>
      <c r="W15" s="31" t="s">
        <v>1839</v>
      </c>
      <c r="X15" s="33" t="s">
        <v>1840</v>
      </c>
      <c r="Y15" s="31"/>
      <c r="Z15" s="131"/>
      <c r="AA15" s="31"/>
      <c r="AB15" s="31"/>
      <c r="AC15" s="31"/>
      <c r="AD15" s="31"/>
      <c r="AE15" s="31"/>
    </row>
    <row r="16" spans="1:31" s="221" customFormat="1" ht="24.75" customHeight="1">
      <c r="A16" s="211" t="s">
        <v>137</v>
      </c>
      <c r="B16" s="211"/>
      <c r="C16" s="487" t="s">
        <v>1108</v>
      </c>
      <c r="D16" s="487"/>
      <c r="E16" s="487"/>
      <c r="F16" s="219"/>
      <c r="G16" s="219">
        <f>SUM(G17:G18)</f>
        <v>386900</v>
      </c>
      <c r="H16" s="219">
        <f aca="true" t="shared" si="1" ref="H16:N16">SUM(H17:H18)</f>
        <v>611065000</v>
      </c>
      <c r="I16" s="219">
        <f t="shared" si="1"/>
        <v>0</v>
      </c>
      <c r="J16" s="219">
        <f t="shared" si="1"/>
        <v>129713000</v>
      </c>
      <c r="K16" s="219">
        <f t="shared" si="1"/>
        <v>481352000</v>
      </c>
      <c r="L16" s="219"/>
      <c r="M16" s="219"/>
      <c r="N16" s="219">
        <f t="shared" si="1"/>
        <v>0</v>
      </c>
      <c r="O16" s="232"/>
      <c r="P16" s="211"/>
      <c r="Q16" s="220"/>
      <c r="R16" s="211"/>
      <c r="S16" s="220"/>
      <c r="T16" s="211"/>
      <c r="U16" s="220"/>
      <c r="V16" s="198"/>
      <c r="W16" s="220"/>
      <c r="X16" s="211"/>
      <c r="Y16" s="211"/>
      <c r="Z16" s="211"/>
      <c r="AA16" s="211"/>
      <c r="AB16" s="211"/>
      <c r="AC16" s="211"/>
      <c r="AD16" s="249"/>
      <c r="AE16" s="249"/>
    </row>
    <row r="17" spans="1:31" s="25" customFormat="1" ht="49.5" customHeight="1">
      <c r="A17" s="31">
        <v>1</v>
      </c>
      <c r="B17" s="31"/>
      <c r="C17" s="177" t="s">
        <v>1551</v>
      </c>
      <c r="D17" s="177" t="s">
        <v>1552</v>
      </c>
      <c r="E17" s="57" t="s">
        <v>1553</v>
      </c>
      <c r="F17" s="31" t="s">
        <v>20</v>
      </c>
      <c r="G17" s="178">
        <v>288900</v>
      </c>
      <c r="H17" s="259">
        <v>461065000</v>
      </c>
      <c r="I17" s="179"/>
      <c r="J17" s="32">
        <v>92213000</v>
      </c>
      <c r="K17" s="32">
        <f>H17-J17</f>
        <v>368852000</v>
      </c>
      <c r="L17" s="201"/>
      <c r="M17" s="201"/>
      <c r="N17" s="32"/>
      <c r="O17" s="252" t="s">
        <v>1394</v>
      </c>
      <c r="P17" s="252" t="s">
        <v>1554</v>
      </c>
      <c r="Q17" s="131" t="s">
        <v>1566</v>
      </c>
      <c r="R17" s="131" t="s">
        <v>1567</v>
      </c>
      <c r="S17" s="131"/>
      <c r="T17" s="131"/>
      <c r="U17" s="131"/>
      <c r="V17" s="131"/>
      <c r="W17" s="131" t="s">
        <v>1566</v>
      </c>
      <c r="X17" s="131" t="s">
        <v>1567</v>
      </c>
      <c r="Y17" s="131"/>
      <c r="Z17" s="131"/>
      <c r="AA17" s="131"/>
      <c r="AB17" s="131"/>
      <c r="AC17" s="31"/>
      <c r="AD17" s="31"/>
      <c r="AE17" s="164"/>
    </row>
    <row r="18" spans="1:31" s="60" customFormat="1" ht="49.5" customHeight="1">
      <c r="A18" s="121">
        <v>2</v>
      </c>
      <c r="B18" s="121"/>
      <c r="C18" s="122" t="s">
        <v>1771</v>
      </c>
      <c r="D18" s="122" t="s">
        <v>1768</v>
      </c>
      <c r="E18" s="122" t="s">
        <v>1769</v>
      </c>
      <c r="F18" s="73" t="s">
        <v>20</v>
      </c>
      <c r="G18" s="123">
        <v>98000</v>
      </c>
      <c r="H18" s="125">
        <v>150000000</v>
      </c>
      <c r="I18" s="124"/>
      <c r="J18" s="79">
        <v>37500000</v>
      </c>
      <c r="K18" s="79">
        <f>H18-J18</f>
        <v>112500000</v>
      </c>
      <c r="L18" s="154"/>
      <c r="M18" s="154"/>
      <c r="N18" s="79"/>
      <c r="O18" s="252" t="s">
        <v>1794</v>
      </c>
      <c r="P18" s="252" t="s">
        <v>1438</v>
      </c>
      <c r="Q18" s="131" t="s">
        <v>1814</v>
      </c>
      <c r="R18" s="131" t="s">
        <v>1815</v>
      </c>
      <c r="S18" s="131"/>
      <c r="T18" s="131"/>
      <c r="U18" s="131"/>
      <c r="V18" s="131"/>
      <c r="W18" s="131" t="s">
        <v>1814</v>
      </c>
      <c r="X18" s="131" t="s">
        <v>1815</v>
      </c>
      <c r="Y18" s="131"/>
      <c r="Z18" s="280"/>
      <c r="AA18" s="280"/>
      <c r="AB18" s="280"/>
      <c r="AC18" s="279"/>
      <c r="AD18" s="73"/>
      <c r="AE18" s="92"/>
    </row>
    <row r="19" spans="1:31" s="221" customFormat="1" ht="24.75" customHeight="1">
      <c r="A19" s="211" t="s">
        <v>148</v>
      </c>
      <c r="B19" s="211"/>
      <c r="C19" s="487" t="s">
        <v>668</v>
      </c>
      <c r="D19" s="487"/>
      <c r="E19" s="487"/>
      <c r="F19" s="219"/>
      <c r="G19" s="219">
        <f aca="true" t="shared" si="2" ref="G19:N19">G20</f>
        <v>0</v>
      </c>
      <c r="H19" s="219">
        <f t="shared" si="2"/>
        <v>0</v>
      </c>
      <c r="I19" s="219">
        <f t="shared" si="2"/>
        <v>0</v>
      </c>
      <c r="J19" s="219">
        <f t="shared" si="2"/>
        <v>0</v>
      </c>
      <c r="K19" s="219">
        <f t="shared" si="2"/>
        <v>0</v>
      </c>
      <c r="L19" s="154"/>
      <c r="M19" s="154"/>
      <c r="N19" s="219">
        <f t="shared" si="2"/>
        <v>0</v>
      </c>
      <c r="O19" s="232"/>
      <c r="P19" s="211"/>
      <c r="Q19" s="220"/>
      <c r="R19" s="211"/>
      <c r="S19" s="220"/>
      <c r="T19" s="211"/>
      <c r="U19" s="220"/>
      <c r="V19" s="198"/>
      <c r="W19" s="220"/>
      <c r="X19" s="211"/>
      <c r="Y19" s="211"/>
      <c r="Z19" s="211"/>
      <c r="AA19" s="211"/>
      <c r="AB19" s="211"/>
      <c r="AC19" s="211"/>
      <c r="AD19" s="249"/>
      <c r="AE19" s="249"/>
    </row>
    <row r="20" spans="1:31" ht="49.5" customHeight="1">
      <c r="A20" s="150"/>
      <c r="B20" s="150"/>
      <c r="C20" s="149"/>
      <c r="D20" s="149"/>
      <c r="E20" s="150"/>
      <c r="F20" s="150"/>
      <c r="G20" s="156"/>
      <c r="H20" s="156"/>
      <c r="I20" s="156"/>
      <c r="J20" s="156"/>
      <c r="K20" s="156"/>
      <c r="L20" s="253"/>
      <c r="M20" s="253"/>
      <c r="N20" s="156"/>
      <c r="O20" s="153"/>
      <c r="P20" s="153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</row>
    <row r="21" spans="1:31" s="221" customFormat="1" ht="24.75" customHeight="1">
      <c r="A21" s="211" t="s">
        <v>148</v>
      </c>
      <c r="B21" s="211"/>
      <c r="C21" s="487" t="s">
        <v>669</v>
      </c>
      <c r="D21" s="487"/>
      <c r="E21" s="487"/>
      <c r="F21" s="219"/>
      <c r="G21" s="219">
        <f>SUM(G22:G28)</f>
        <v>438302</v>
      </c>
      <c r="H21" s="219">
        <f>SUM(H22:H28)</f>
        <v>3866127000</v>
      </c>
      <c r="I21" s="219">
        <f>SUM(I22:I28)</f>
        <v>15</v>
      </c>
      <c r="J21" s="219">
        <f>SUM(J22:J28)</f>
        <v>1347168840</v>
      </c>
      <c r="K21" s="219">
        <f>SUM(K22:K28)</f>
        <v>2518958160</v>
      </c>
      <c r="L21" s="219"/>
      <c r="M21" s="219"/>
      <c r="N21" s="219"/>
      <c r="O21" s="234"/>
      <c r="P21" s="211"/>
      <c r="Q21" s="235"/>
      <c r="R21" s="211"/>
      <c r="S21" s="220"/>
      <c r="T21" s="211"/>
      <c r="U21" s="220"/>
      <c r="V21" s="198"/>
      <c r="W21" s="220"/>
      <c r="X21" s="211"/>
      <c r="Y21" s="211"/>
      <c r="Z21" s="211"/>
      <c r="AA21" s="211"/>
      <c r="AB21" s="211"/>
      <c r="AC21" s="211"/>
      <c r="AD21" s="249"/>
      <c r="AE21" s="249"/>
    </row>
    <row r="22" spans="1:31" s="140" customFormat="1" ht="49.5" customHeight="1">
      <c r="A22" s="73">
        <v>1</v>
      </c>
      <c r="B22" s="73"/>
      <c r="C22" s="135" t="s">
        <v>1454</v>
      </c>
      <c r="D22" s="135" t="s">
        <v>1455</v>
      </c>
      <c r="E22" s="136" t="s">
        <v>1456</v>
      </c>
      <c r="F22" s="136" t="s">
        <v>645</v>
      </c>
      <c r="G22" s="137">
        <v>45000</v>
      </c>
      <c r="H22" s="137">
        <v>10000000</v>
      </c>
      <c r="I22" s="138"/>
      <c r="J22" s="137">
        <v>8600000</v>
      </c>
      <c r="K22" s="137">
        <f aca="true" t="shared" si="3" ref="K22:K28">H22-J22</f>
        <v>1400000</v>
      </c>
      <c r="L22" s="154"/>
      <c r="M22" s="154"/>
      <c r="N22" s="137"/>
      <c r="O22" s="141" t="s">
        <v>1457</v>
      </c>
      <c r="P22" s="141" t="s">
        <v>1200</v>
      </c>
      <c r="Q22" s="142" t="s">
        <v>1585</v>
      </c>
      <c r="R22" s="142" t="s">
        <v>1586</v>
      </c>
      <c r="S22" s="142" t="s">
        <v>1584</v>
      </c>
      <c r="T22" s="142" t="s">
        <v>1573</v>
      </c>
      <c r="U22" s="142"/>
      <c r="V22" s="142"/>
      <c r="W22" s="142" t="s">
        <v>1593</v>
      </c>
      <c r="X22" s="142" t="s">
        <v>1594</v>
      </c>
      <c r="Y22" s="136"/>
      <c r="Z22" s="139"/>
      <c r="AA22" s="136"/>
      <c r="AB22" s="139"/>
      <c r="AC22" s="136"/>
      <c r="AD22" s="136"/>
      <c r="AE22" s="136"/>
    </row>
    <row r="23" spans="1:31" s="70" customFormat="1" ht="66.75" customHeight="1">
      <c r="A23" s="65">
        <f aca="true" t="shared" si="4" ref="A23:A28">A22+1</f>
        <v>2</v>
      </c>
      <c r="B23" s="65"/>
      <c r="C23" s="94" t="s">
        <v>339</v>
      </c>
      <c r="D23" s="94" t="s">
        <v>1737</v>
      </c>
      <c r="E23" s="65" t="s">
        <v>1738</v>
      </c>
      <c r="F23" s="65" t="s">
        <v>883</v>
      </c>
      <c r="G23" s="67">
        <v>39000</v>
      </c>
      <c r="H23" s="67">
        <v>346650000</v>
      </c>
      <c r="I23" s="116">
        <v>15</v>
      </c>
      <c r="J23" s="67">
        <v>279631000</v>
      </c>
      <c r="K23" s="67">
        <f t="shared" si="3"/>
        <v>67019000</v>
      </c>
      <c r="L23" s="69"/>
      <c r="M23" s="69"/>
      <c r="N23" s="67"/>
      <c r="O23" s="274">
        <v>37681</v>
      </c>
      <c r="P23" s="274">
        <v>44440</v>
      </c>
      <c r="Q23" s="69" t="s">
        <v>1739</v>
      </c>
      <c r="R23" s="69" t="s">
        <v>1740</v>
      </c>
      <c r="S23" s="65" t="s">
        <v>340</v>
      </c>
      <c r="T23" s="68" t="s">
        <v>341</v>
      </c>
      <c r="U23" s="65"/>
      <c r="V23" s="68"/>
      <c r="W23" s="65" t="s">
        <v>1743</v>
      </c>
      <c r="X23" s="68" t="s">
        <v>1744</v>
      </c>
      <c r="Y23" s="65" t="s">
        <v>342</v>
      </c>
      <c r="Z23" s="68">
        <v>37809</v>
      </c>
      <c r="AA23" s="65" t="s">
        <v>344</v>
      </c>
      <c r="AB23" s="68" t="s">
        <v>345</v>
      </c>
      <c r="AC23" s="275"/>
      <c r="AD23" s="65" t="s">
        <v>978</v>
      </c>
      <c r="AE23" s="65" t="s">
        <v>1751</v>
      </c>
    </row>
    <row r="24" spans="1:31" s="70" customFormat="1" ht="49.5" customHeight="1">
      <c r="A24" s="65">
        <f t="shared" si="4"/>
        <v>3</v>
      </c>
      <c r="B24" s="65"/>
      <c r="C24" s="66" t="s">
        <v>1802</v>
      </c>
      <c r="D24" s="94" t="s">
        <v>1803</v>
      </c>
      <c r="E24" s="65" t="s">
        <v>1804</v>
      </c>
      <c r="F24" s="65" t="s">
        <v>725</v>
      </c>
      <c r="G24" s="67">
        <v>6902</v>
      </c>
      <c r="H24" s="67">
        <v>14777000</v>
      </c>
      <c r="I24" s="116"/>
      <c r="J24" s="67">
        <v>4437840</v>
      </c>
      <c r="K24" s="137">
        <f t="shared" si="3"/>
        <v>10339160</v>
      </c>
      <c r="L24" s="69"/>
      <c r="M24" s="69"/>
      <c r="N24" s="67"/>
      <c r="O24" s="89" t="s">
        <v>1805</v>
      </c>
      <c r="P24" s="89" t="s">
        <v>1426</v>
      </c>
      <c r="Q24" s="69" t="s">
        <v>1807</v>
      </c>
      <c r="R24" s="69" t="s">
        <v>1808</v>
      </c>
      <c r="S24" s="69"/>
      <c r="T24" s="69"/>
      <c r="U24" s="69"/>
      <c r="V24" s="69"/>
      <c r="W24" s="69" t="s">
        <v>1807</v>
      </c>
      <c r="X24" s="69" t="s">
        <v>1808</v>
      </c>
      <c r="Y24" s="65"/>
      <c r="Z24" s="68"/>
      <c r="AA24" s="65"/>
      <c r="AB24" s="68"/>
      <c r="AC24" s="65"/>
      <c r="AD24" s="65"/>
      <c r="AE24" s="65"/>
    </row>
    <row r="25" spans="1:31" s="60" customFormat="1" ht="49.5" customHeight="1">
      <c r="A25" s="65">
        <f t="shared" si="4"/>
        <v>4</v>
      </c>
      <c r="B25" s="65"/>
      <c r="C25" s="72" t="s">
        <v>1831</v>
      </c>
      <c r="D25" s="72" t="s">
        <v>1617</v>
      </c>
      <c r="E25" s="73" t="s">
        <v>1622</v>
      </c>
      <c r="F25" s="73" t="s">
        <v>1623</v>
      </c>
      <c r="G25" s="79">
        <v>173700</v>
      </c>
      <c r="H25" s="79">
        <v>1805000000</v>
      </c>
      <c r="I25" s="115"/>
      <c r="J25" s="270">
        <v>542000000</v>
      </c>
      <c r="K25" s="270">
        <f t="shared" si="3"/>
        <v>1263000000</v>
      </c>
      <c r="L25" s="127"/>
      <c r="M25" s="127"/>
      <c r="N25" s="79"/>
      <c r="O25" s="77" t="s">
        <v>1794</v>
      </c>
      <c r="P25" s="77" t="s">
        <v>1833</v>
      </c>
      <c r="Q25" s="127" t="s">
        <v>1836</v>
      </c>
      <c r="R25" s="127" t="s">
        <v>1837</v>
      </c>
      <c r="S25" s="73"/>
      <c r="T25" s="76"/>
      <c r="U25" s="73"/>
      <c r="V25" s="76"/>
      <c r="W25" s="73" t="s">
        <v>1836</v>
      </c>
      <c r="X25" s="127" t="s">
        <v>1837</v>
      </c>
      <c r="Y25" s="73"/>
      <c r="Z25" s="76"/>
      <c r="AA25" s="73"/>
      <c r="AB25" s="76"/>
      <c r="AC25" s="73"/>
      <c r="AD25" s="73"/>
      <c r="AE25" s="73"/>
    </row>
    <row r="26" spans="1:31" s="60" customFormat="1" ht="49.5" customHeight="1">
      <c r="A26" s="65">
        <f t="shared" si="4"/>
        <v>5</v>
      </c>
      <c r="B26" s="65"/>
      <c r="C26" s="72" t="s">
        <v>1832</v>
      </c>
      <c r="D26" s="72" t="s">
        <v>1618</v>
      </c>
      <c r="E26" s="73" t="s">
        <v>1622</v>
      </c>
      <c r="F26" s="73" t="s">
        <v>1624</v>
      </c>
      <c r="G26" s="79">
        <v>173700</v>
      </c>
      <c r="H26" s="79">
        <v>1667500000</v>
      </c>
      <c r="I26" s="115"/>
      <c r="J26" s="270">
        <v>500500000</v>
      </c>
      <c r="K26" s="270">
        <f t="shared" si="3"/>
        <v>1167000000</v>
      </c>
      <c r="L26" s="127"/>
      <c r="M26" s="127"/>
      <c r="N26" s="79"/>
      <c r="O26" s="77" t="s">
        <v>1547</v>
      </c>
      <c r="P26" s="77" t="s">
        <v>1463</v>
      </c>
      <c r="Q26" s="127" t="s">
        <v>1838</v>
      </c>
      <c r="R26" s="127" t="s">
        <v>1834</v>
      </c>
      <c r="S26" s="73"/>
      <c r="T26" s="76"/>
      <c r="U26" s="73"/>
      <c r="V26" s="76"/>
      <c r="W26" s="73" t="s">
        <v>1838</v>
      </c>
      <c r="X26" s="127" t="s">
        <v>1837</v>
      </c>
      <c r="Y26" s="73"/>
      <c r="Z26" s="76"/>
      <c r="AA26" s="73"/>
      <c r="AB26" s="76"/>
      <c r="AC26" s="73"/>
      <c r="AD26" s="73"/>
      <c r="AE26" s="73"/>
    </row>
    <row r="27" spans="1:31" s="70" customFormat="1" ht="49.5" customHeight="1">
      <c r="A27" s="65">
        <f t="shared" si="4"/>
        <v>6</v>
      </c>
      <c r="B27" s="65"/>
      <c r="C27" s="66" t="s">
        <v>1850</v>
      </c>
      <c r="D27" s="94" t="s">
        <v>1848</v>
      </c>
      <c r="E27" s="65" t="s">
        <v>1852</v>
      </c>
      <c r="F27" s="65" t="s">
        <v>725</v>
      </c>
      <c r="G27" s="67"/>
      <c r="H27" s="67">
        <v>11100000</v>
      </c>
      <c r="I27" s="116"/>
      <c r="J27" s="67">
        <v>6000000</v>
      </c>
      <c r="K27" s="137">
        <f t="shared" si="3"/>
        <v>5100000</v>
      </c>
      <c r="L27" s="69"/>
      <c r="M27" s="69"/>
      <c r="N27" s="67"/>
      <c r="O27" s="89" t="s">
        <v>1394</v>
      </c>
      <c r="P27" s="89" t="s">
        <v>1394</v>
      </c>
      <c r="Q27" s="69" t="s">
        <v>1854</v>
      </c>
      <c r="R27" s="69" t="s">
        <v>1853</v>
      </c>
      <c r="S27" s="69"/>
      <c r="T27" s="69"/>
      <c r="U27" s="69"/>
      <c r="V27" s="69"/>
      <c r="W27" s="69" t="s">
        <v>1854</v>
      </c>
      <c r="X27" s="69" t="s">
        <v>1853</v>
      </c>
      <c r="Y27" s="65"/>
      <c r="Z27" s="68"/>
      <c r="AA27" s="65"/>
      <c r="AB27" s="68"/>
      <c r="AC27" s="65"/>
      <c r="AD27" s="65"/>
      <c r="AE27" s="65"/>
    </row>
    <row r="28" spans="1:31" s="70" customFormat="1" ht="49.5" customHeight="1">
      <c r="A28" s="65">
        <f t="shared" si="4"/>
        <v>7</v>
      </c>
      <c r="B28" s="65"/>
      <c r="C28" s="66" t="s">
        <v>1851</v>
      </c>
      <c r="D28" s="94" t="s">
        <v>1849</v>
      </c>
      <c r="E28" s="65" t="s">
        <v>1857</v>
      </c>
      <c r="F28" s="65" t="s">
        <v>725</v>
      </c>
      <c r="G28" s="67"/>
      <c r="H28" s="67">
        <v>11100000</v>
      </c>
      <c r="I28" s="116"/>
      <c r="J28" s="67">
        <v>6000000</v>
      </c>
      <c r="K28" s="137">
        <f t="shared" si="3"/>
        <v>5100000</v>
      </c>
      <c r="L28" s="69"/>
      <c r="M28" s="69"/>
      <c r="N28" s="67"/>
      <c r="O28" s="89" t="s">
        <v>1394</v>
      </c>
      <c r="P28" s="89" t="s">
        <v>1394</v>
      </c>
      <c r="Q28" s="69" t="s">
        <v>1855</v>
      </c>
      <c r="R28" s="69" t="s">
        <v>1856</v>
      </c>
      <c r="S28" s="69"/>
      <c r="T28" s="69"/>
      <c r="U28" s="69"/>
      <c r="V28" s="69"/>
      <c r="W28" s="69" t="s">
        <v>1855</v>
      </c>
      <c r="X28" s="69" t="s">
        <v>1853</v>
      </c>
      <c r="Y28" s="65"/>
      <c r="Z28" s="68"/>
      <c r="AA28" s="65"/>
      <c r="AB28" s="68"/>
      <c r="AC28" s="65"/>
      <c r="AD28" s="65"/>
      <c r="AE28" s="65"/>
    </row>
    <row r="29" spans="1:31" s="221" customFormat="1" ht="24.75" customHeight="1">
      <c r="A29" s="211" t="s">
        <v>1119</v>
      </c>
      <c r="B29" s="211"/>
      <c r="C29" s="487" t="s">
        <v>670</v>
      </c>
      <c r="D29" s="487"/>
      <c r="E29" s="487"/>
      <c r="F29" s="219"/>
      <c r="G29" s="219">
        <f>SUM(G30:G40)</f>
        <v>1764022</v>
      </c>
      <c r="H29" s="219">
        <f>SUM(H30:H40)</f>
        <v>7487832929</v>
      </c>
      <c r="I29" s="219">
        <f>SUM(I30:I40)</f>
        <v>0</v>
      </c>
      <c r="J29" s="219">
        <f>SUM(J30:J40)</f>
        <v>821845692</v>
      </c>
      <c r="K29" s="219">
        <f>SUM(K30:K40)</f>
        <v>6665987237</v>
      </c>
      <c r="L29" s="219"/>
      <c r="M29" s="219"/>
      <c r="N29" s="219">
        <f>SUM(N30:N40)</f>
        <v>0</v>
      </c>
      <c r="O29" s="234"/>
      <c r="P29" s="211"/>
      <c r="Q29" s="235"/>
      <c r="R29" s="211"/>
      <c r="S29" s="220"/>
      <c r="T29" s="211"/>
      <c r="U29" s="220"/>
      <c r="V29" s="198"/>
      <c r="W29" s="220"/>
      <c r="X29" s="211"/>
      <c r="Y29" s="211"/>
      <c r="Z29" s="211"/>
      <c r="AA29" s="211"/>
      <c r="AB29" s="211"/>
      <c r="AC29" s="211"/>
      <c r="AD29" s="249"/>
      <c r="AE29" s="249"/>
    </row>
    <row r="30" spans="1:31" s="187" customFormat="1" ht="49.5" customHeight="1">
      <c r="A30" s="75">
        <v>1</v>
      </c>
      <c r="B30" s="75"/>
      <c r="C30" s="72" t="s">
        <v>1434</v>
      </c>
      <c r="D30" s="72" t="s">
        <v>1435</v>
      </c>
      <c r="E30" s="73" t="s">
        <v>1436</v>
      </c>
      <c r="F30" s="73" t="s">
        <v>1306</v>
      </c>
      <c r="G30" s="74">
        <v>127000</v>
      </c>
      <c r="H30" s="74">
        <v>500000000</v>
      </c>
      <c r="I30" s="167"/>
      <c r="J30" s="74">
        <v>100000000</v>
      </c>
      <c r="K30" s="74">
        <f aca="true" t="shared" si="5" ref="K30:K35">H30-J30</f>
        <v>400000000</v>
      </c>
      <c r="L30" s="154"/>
      <c r="M30" s="154"/>
      <c r="N30" s="79"/>
      <c r="O30" s="77" t="s">
        <v>1437</v>
      </c>
      <c r="P30" s="77" t="s">
        <v>1438</v>
      </c>
      <c r="Q30" s="73" t="s">
        <v>1541</v>
      </c>
      <c r="R30" s="127" t="s">
        <v>1542</v>
      </c>
      <c r="S30" s="73"/>
      <c r="T30" s="127"/>
      <c r="U30" s="73"/>
      <c r="V30" s="73"/>
      <c r="W30" s="73" t="s">
        <v>1541</v>
      </c>
      <c r="X30" s="127" t="s">
        <v>1542</v>
      </c>
      <c r="Y30" s="73"/>
      <c r="Z30" s="127"/>
      <c r="AA30" s="73"/>
      <c r="AB30" s="127"/>
      <c r="AC30" s="73"/>
      <c r="AD30" s="73"/>
      <c r="AE30" s="73"/>
    </row>
    <row r="31" spans="1:31" s="187" customFormat="1" ht="49.5" customHeight="1">
      <c r="A31" s="75">
        <f>A30+1</f>
        <v>2</v>
      </c>
      <c r="B31" s="75"/>
      <c r="C31" s="72" t="s">
        <v>1608</v>
      </c>
      <c r="D31" s="72" t="s">
        <v>1440</v>
      </c>
      <c r="E31" s="73" t="s">
        <v>1441</v>
      </c>
      <c r="F31" s="73" t="s">
        <v>912</v>
      </c>
      <c r="G31" s="74">
        <v>400000</v>
      </c>
      <c r="H31" s="74">
        <v>310579000</v>
      </c>
      <c r="I31" s="167"/>
      <c r="J31" s="74">
        <v>31000000</v>
      </c>
      <c r="K31" s="74">
        <f t="shared" si="5"/>
        <v>279579000</v>
      </c>
      <c r="L31" s="154" t="s">
        <v>1446</v>
      </c>
      <c r="M31" s="154" t="s">
        <v>1445</v>
      </c>
      <c r="N31" s="79"/>
      <c r="O31" s="77" t="s">
        <v>1156</v>
      </c>
      <c r="P31" s="77" t="s">
        <v>1547</v>
      </c>
      <c r="Q31" s="73" t="s">
        <v>1548</v>
      </c>
      <c r="R31" s="127" t="s">
        <v>1549</v>
      </c>
      <c r="S31" s="73"/>
      <c r="T31" s="127"/>
      <c r="U31" s="73"/>
      <c r="V31" s="73"/>
      <c r="W31" s="73" t="s">
        <v>1548</v>
      </c>
      <c r="X31" s="127" t="s">
        <v>1549</v>
      </c>
      <c r="Y31" s="73"/>
      <c r="Z31" s="127"/>
      <c r="AA31" s="73"/>
      <c r="AB31" s="127"/>
      <c r="AC31" s="73"/>
      <c r="AD31" s="73"/>
      <c r="AE31" s="73"/>
    </row>
    <row r="32" spans="1:31" s="187" customFormat="1" ht="49.5" customHeight="1">
      <c r="A32" s="75">
        <v>3</v>
      </c>
      <c r="B32" s="75"/>
      <c r="C32" s="72" t="s">
        <v>1398</v>
      </c>
      <c r="D32" s="72" t="s">
        <v>1399</v>
      </c>
      <c r="E32" s="73" t="s">
        <v>1400</v>
      </c>
      <c r="F32" s="73" t="s">
        <v>1401</v>
      </c>
      <c r="G32" s="74">
        <v>30000</v>
      </c>
      <c r="H32" s="74">
        <v>58668000</v>
      </c>
      <c r="I32" s="167"/>
      <c r="J32" s="74">
        <v>12000000</v>
      </c>
      <c r="K32" s="74">
        <f t="shared" si="5"/>
        <v>46668000</v>
      </c>
      <c r="L32" s="154"/>
      <c r="M32" s="154"/>
      <c r="N32" s="79"/>
      <c r="O32" s="77"/>
      <c r="P32" s="77"/>
      <c r="Q32" s="73" t="s">
        <v>1561</v>
      </c>
      <c r="R32" s="127" t="s">
        <v>1562</v>
      </c>
      <c r="S32" s="73">
        <v>8767260536</v>
      </c>
      <c r="T32" s="127" t="s">
        <v>1575</v>
      </c>
      <c r="U32" s="73"/>
      <c r="V32" s="73"/>
      <c r="W32" s="73" t="s">
        <v>1589</v>
      </c>
      <c r="X32" s="127" t="s">
        <v>1590</v>
      </c>
      <c r="Y32" s="73"/>
      <c r="Z32" s="127"/>
      <c r="AA32" s="73"/>
      <c r="AB32" s="127"/>
      <c r="AC32" s="73"/>
      <c r="AD32" s="73"/>
      <c r="AE32" s="73"/>
    </row>
    <row r="33" spans="1:31" s="187" customFormat="1" ht="49.5" customHeight="1">
      <c r="A33" s="75">
        <v>4</v>
      </c>
      <c r="B33" s="75"/>
      <c r="C33" s="72" t="s">
        <v>1468</v>
      </c>
      <c r="D33" s="72" t="s">
        <v>1469</v>
      </c>
      <c r="E33" s="73" t="s">
        <v>1470</v>
      </c>
      <c r="F33" s="73" t="s">
        <v>1607</v>
      </c>
      <c r="G33" s="74">
        <v>717700</v>
      </c>
      <c r="H33" s="74">
        <v>2005228514</v>
      </c>
      <c r="I33" s="167"/>
      <c r="J33" s="74">
        <v>300784277</v>
      </c>
      <c r="K33" s="74">
        <f t="shared" si="5"/>
        <v>1704444237</v>
      </c>
      <c r="L33" s="154" t="s">
        <v>1471</v>
      </c>
      <c r="M33" s="154" t="s">
        <v>1472</v>
      </c>
      <c r="N33" s="79"/>
      <c r="O33" s="77"/>
      <c r="P33" s="77"/>
      <c r="Q33" s="73" t="s">
        <v>1564</v>
      </c>
      <c r="R33" s="127" t="s">
        <v>1565</v>
      </c>
      <c r="S33" s="73">
        <v>2236664143</v>
      </c>
      <c r="T33" s="127" t="s">
        <v>1588</v>
      </c>
      <c r="U33" s="73"/>
      <c r="V33" s="73"/>
      <c r="W33" s="73" t="s">
        <v>1591</v>
      </c>
      <c r="X33" s="127" t="s">
        <v>1592</v>
      </c>
      <c r="Y33" s="73"/>
      <c r="Z33" s="127"/>
      <c r="AA33" s="73"/>
      <c r="AB33" s="127"/>
      <c r="AC33" s="73"/>
      <c r="AD33" s="73"/>
      <c r="AE33" s="73"/>
    </row>
    <row r="34" spans="1:31" s="187" customFormat="1" ht="49.5" customHeight="1">
      <c r="A34" s="75">
        <v>5</v>
      </c>
      <c r="B34" s="75"/>
      <c r="C34" s="72" t="s">
        <v>1147</v>
      </c>
      <c r="D34" s="72" t="s">
        <v>1715</v>
      </c>
      <c r="E34" s="73" t="s">
        <v>1563</v>
      </c>
      <c r="F34" s="73" t="s">
        <v>1039</v>
      </c>
      <c r="G34" s="74">
        <v>84760</v>
      </c>
      <c r="H34" s="283">
        <v>4470650000</v>
      </c>
      <c r="I34" s="167"/>
      <c r="J34" s="74">
        <v>331454000</v>
      </c>
      <c r="K34" s="74">
        <f t="shared" si="5"/>
        <v>4139196000</v>
      </c>
      <c r="L34" s="154" t="s">
        <v>1478</v>
      </c>
      <c r="M34" s="154" t="s">
        <v>1479</v>
      </c>
      <c r="N34" s="79"/>
      <c r="O34" s="77"/>
      <c r="P34" s="77"/>
      <c r="Q34" s="73" t="s">
        <v>1559</v>
      </c>
      <c r="R34" s="127" t="s">
        <v>1560</v>
      </c>
      <c r="S34" s="73">
        <v>8618332606</v>
      </c>
      <c r="T34" s="127" t="s">
        <v>1575</v>
      </c>
      <c r="U34" s="73"/>
      <c r="V34" s="73"/>
      <c r="W34" s="73" t="s">
        <v>1798</v>
      </c>
      <c r="X34" s="127" t="s">
        <v>1859</v>
      </c>
      <c r="Y34" s="73"/>
      <c r="Z34" s="127"/>
      <c r="AA34" s="73"/>
      <c r="AB34" s="127"/>
      <c r="AC34" s="73"/>
      <c r="AD34" s="73"/>
      <c r="AE34" s="73"/>
    </row>
    <row r="35" spans="1:31" s="189" customFormat="1" ht="49.5" customHeight="1">
      <c r="A35" s="75">
        <f aca="true" t="shared" si="6" ref="A35:A40">A34+1</f>
        <v>6</v>
      </c>
      <c r="B35" s="75"/>
      <c r="C35" s="72" t="s">
        <v>1704</v>
      </c>
      <c r="D35" s="73" t="s">
        <v>1705</v>
      </c>
      <c r="E35" s="73" t="s">
        <v>1706</v>
      </c>
      <c r="F35" s="73" t="s">
        <v>1013</v>
      </c>
      <c r="G35" s="74">
        <v>123500</v>
      </c>
      <c r="H35" s="74">
        <v>5276000</v>
      </c>
      <c r="I35" s="167"/>
      <c r="J35" s="74">
        <v>5276000</v>
      </c>
      <c r="K35" s="79">
        <f t="shared" si="5"/>
        <v>0</v>
      </c>
      <c r="L35" s="127"/>
      <c r="M35" s="127"/>
      <c r="N35" s="79"/>
      <c r="O35" s="77"/>
      <c r="P35" s="77"/>
      <c r="Q35" s="73" t="s">
        <v>1758</v>
      </c>
      <c r="R35" s="127" t="s">
        <v>1759</v>
      </c>
      <c r="S35" s="73">
        <v>7872831768</v>
      </c>
      <c r="T35" s="127" t="s">
        <v>1760</v>
      </c>
      <c r="U35" s="73"/>
      <c r="V35" s="73"/>
      <c r="W35" s="73" t="s">
        <v>1764</v>
      </c>
      <c r="X35" s="127" t="s">
        <v>1765</v>
      </c>
      <c r="Y35" s="73"/>
      <c r="Z35" s="127"/>
      <c r="AA35" s="73"/>
      <c r="AB35" s="127"/>
      <c r="AC35" s="73"/>
      <c r="AD35" s="73"/>
      <c r="AE35" s="73"/>
    </row>
    <row r="36" spans="1:31" s="189" customFormat="1" ht="49.5" customHeight="1">
      <c r="A36" s="75">
        <f t="shared" si="6"/>
        <v>7</v>
      </c>
      <c r="B36" s="75"/>
      <c r="C36" s="72" t="s">
        <v>1701</v>
      </c>
      <c r="D36" s="73" t="s">
        <v>1702</v>
      </c>
      <c r="E36" s="73" t="s">
        <v>1703</v>
      </c>
      <c r="F36" s="73" t="s">
        <v>1044</v>
      </c>
      <c r="G36" s="74">
        <v>198000</v>
      </c>
      <c r="H36" s="74">
        <v>10000000</v>
      </c>
      <c r="I36" s="167"/>
      <c r="J36" s="74">
        <v>6600000</v>
      </c>
      <c r="K36" s="79">
        <f>H36-J36</f>
        <v>3400000</v>
      </c>
      <c r="L36" s="127"/>
      <c r="M36" s="127"/>
      <c r="N36" s="79"/>
      <c r="O36" s="77"/>
      <c r="P36" s="77"/>
      <c r="Q36" s="73" t="s">
        <v>1761</v>
      </c>
      <c r="R36" s="127" t="s">
        <v>1762</v>
      </c>
      <c r="S36" s="73">
        <v>1480124832</v>
      </c>
      <c r="T36" s="127" t="s">
        <v>1763</v>
      </c>
      <c r="U36" s="73"/>
      <c r="V36" s="73"/>
      <c r="W36" s="73" t="s">
        <v>1766</v>
      </c>
      <c r="X36" s="127" t="s">
        <v>1767</v>
      </c>
      <c r="Y36" s="73"/>
      <c r="Z36" s="127"/>
      <c r="AA36" s="73"/>
      <c r="AB36" s="127"/>
      <c r="AC36" s="73"/>
      <c r="AD36" s="73"/>
      <c r="AE36" s="73"/>
    </row>
    <row r="37" spans="1:31" s="173" customFormat="1" ht="49.5" customHeight="1">
      <c r="A37" s="75">
        <f t="shared" si="6"/>
        <v>8</v>
      </c>
      <c r="B37" s="75"/>
      <c r="C37" s="144" t="s">
        <v>1291</v>
      </c>
      <c r="D37" s="144" t="s">
        <v>1770</v>
      </c>
      <c r="E37" s="31" t="s">
        <v>1546</v>
      </c>
      <c r="F37" s="57" t="s">
        <v>853</v>
      </c>
      <c r="G37" s="32">
        <v>20000</v>
      </c>
      <c r="H37" s="32">
        <v>73000000</v>
      </c>
      <c r="I37" s="32"/>
      <c r="J37" s="32">
        <f>H37*0.3</f>
        <v>21900000</v>
      </c>
      <c r="K37" s="32">
        <f>H37-J37</f>
        <v>51100000</v>
      </c>
      <c r="L37" s="201"/>
      <c r="M37" s="201"/>
      <c r="N37" s="32"/>
      <c r="O37" s="172">
        <v>44197</v>
      </c>
      <c r="P37" s="172">
        <v>44713</v>
      </c>
      <c r="Q37" s="131" t="s">
        <v>1816</v>
      </c>
      <c r="R37" s="131" t="s">
        <v>1817</v>
      </c>
      <c r="S37" s="31"/>
      <c r="T37" s="33"/>
      <c r="U37" s="31"/>
      <c r="V37" s="33"/>
      <c r="W37" s="31" t="s">
        <v>1816</v>
      </c>
      <c r="X37" s="33" t="s">
        <v>1817</v>
      </c>
      <c r="Y37" s="31"/>
      <c r="Z37" s="131"/>
      <c r="AA37" s="31"/>
      <c r="AB37" s="31"/>
      <c r="AC37" s="31"/>
      <c r="AD37" s="31"/>
      <c r="AE37" s="31"/>
    </row>
    <row r="38" spans="1:31" s="187" customFormat="1" ht="49.5" customHeight="1">
      <c r="A38" s="75">
        <f t="shared" si="6"/>
        <v>9</v>
      </c>
      <c r="B38" s="75"/>
      <c r="C38" s="72" t="s">
        <v>1773</v>
      </c>
      <c r="D38" s="73" t="s">
        <v>1818</v>
      </c>
      <c r="E38" s="73" t="s">
        <v>1819</v>
      </c>
      <c r="F38" s="73" t="s">
        <v>1774</v>
      </c>
      <c r="G38" s="74">
        <v>17000</v>
      </c>
      <c r="H38" s="74">
        <v>6625415</v>
      </c>
      <c r="I38" s="167"/>
      <c r="J38" s="74">
        <v>2225415</v>
      </c>
      <c r="K38" s="79">
        <f>H38-J38</f>
        <v>4400000</v>
      </c>
      <c r="L38" s="154"/>
      <c r="M38" s="154"/>
      <c r="N38" s="79"/>
      <c r="O38" s="77" t="s">
        <v>1426</v>
      </c>
      <c r="P38" s="77" t="s">
        <v>1820</v>
      </c>
      <c r="Q38" s="73" t="s">
        <v>1821</v>
      </c>
      <c r="R38" s="127" t="s">
        <v>1822</v>
      </c>
      <c r="S38" s="73"/>
      <c r="T38" s="127"/>
      <c r="U38" s="73"/>
      <c r="V38" s="127"/>
      <c r="W38" s="73" t="s">
        <v>1821</v>
      </c>
      <c r="X38" s="127" t="s">
        <v>1822</v>
      </c>
      <c r="Y38" s="73"/>
      <c r="Z38" s="127"/>
      <c r="AA38" s="73"/>
      <c r="AB38" s="127"/>
      <c r="AC38" s="73"/>
      <c r="AD38" s="73"/>
      <c r="AE38" s="73"/>
    </row>
    <row r="39" spans="1:31" s="187" customFormat="1" ht="49.5" customHeight="1">
      <c r="A39" s="75">
        <f t="shared" si="6"/>
        <v>10</v>
      </c>
      <c r="B39" s="75"/>
      <c r="C39" s="72" t="s">
        <v>114</v>
      </c>
      <c r="D39" s="73" t="s">
        <v>1823</v>
      </c>
      <c r="E39" s="260" t="s">
        <v>1824</v>
      </c>
      <c r="F39" s="73" t="s">
        <v>175</v>
      </c>
      <c r="G39" s="74">
        <v>16000</v>
      </c>
      <c r="H39" s="74">
        <v>38806000</v>
      </c>
      <c r="I39" s="167"/>
      <c r="J39" s="74">
        <v>8806000</v>
      </c>
      <c r="K39" s="74">
        <f>H39-J39</f>
        <v>30000000</v>
      </c>
      <c r="L39" s="154"/>
      <c r="M39" s="127"/>
      <c r="N39" s="79"/>
      <c r="O39" s="77" t="s">
        <v>1426</v>
      </c>
      <c r="P39" s="77" t="s">
        <v>1825</v>
      </c>
      <c r="Q39" s="73" t="s">
        <v>1826</v>
      </c>
      <c r="R39" s="127" t="s">
        <v>1822</v>
      </c>
      <c r="S39" s="73"/>
      <c r="T39" s="127"/>
      <c r="U39" s="73"/>
      <c r="V39" s="127"/>
      <c r="W39" s="73" t="s">
        <v>1826</v>
      </c>
      <c r="X39" s="127" t="s">
        <v>1822</v>
      </c>
      <c r="Y39" s="73"/>
      <c r="Z39" s="127"/>
      <c r="AA39" s="73"/>
      <c r="AB39" s="127"/>
      <c r="AC39" s="73"/>
      <c r="AD39" s="73"/>
      <c r="AE39" s="73"/>
    </row>
    <row r="40" spans="1:31" s="187" customFormat="1" ht="49.5" customHeight="1">
      <c r="A40" s="75">
        <f t="shared" si="6"/>
        <v>11</v>
      </c>
      <c r="B40" s="75"/>
      <c r="C40" s="72" t="s">
        <v>1841</v>
      </c>
      <c r="D40" s="73" t="s">
        <v>1842</v>
      </c>
      <c r="E40" s="260" t="s">
        <v>1843</v>
      </c>
      <c r="F40" s="73" t="s">
        <v>1101</v>
      </c>
      <c r="G40" s="74">
        <v>30062</v>
      </c>
      <c r="H40" s="74">
        <v>9000000</v>
      </c>
      <c r="I40" s="167"/>
      <c r="J40" s="74">
        <v>1800000</v>
      </c>
      <c r="K40" s="79">
        <f>H40-J40</f>
        <v>7200000</v>
      </c>
      <c r="L40" s="154"/>
      <c r="M40" s="154"/>
      <c r="N40" s="79"/>
      <c r="O40" s="77" t="s">
        <v>1426</v>
      </c>
      <c r="P40" s="77" t="s">
        <v>1462</v>
      </c>
      <c r="Q40" s="73" t="s">
        <v>1844</v>
      </c>
      <c r="R40" s="127" t="s">
        <v>1845</v>
      </c>
      <c r="S40" s="73"/>
      <c r="T40" s="127"/>
      <c r="U40" s="73"/>
      <c r="V40" s="127"/>
      <c r="W40" s="73" t="s">
        <v>1844</v>
      </c>
      <c r="X40" s="127" t="s">
        <v>1845</v>
      </c>
      <c r="Y40" s="73"/>
      <c r="Z40" s="127"/>
      <c r="AA40" s="73"/>
      <c r="AB40" s="127"/>
      <c r="AC40" s="73"/>
      <c r="AD40" s="73"/>
      <c r="AE40" s="73"/>
    </row>
    <row r="41" spans="1:31" s="247" customFormat="1" ht="30" customHeight="1">
      <c r="A41" s="282"/>
      <c r="B41" s="312"/>
      <c r="C41" s="282" t="s">
        <v>1858</v>
      </c>
      <c r="D41" s="244"/>
      <c r="E41" s="282"/>
      <c r="F41" s="245"/>
      <c r="G41" s="245">
        <f>G9+G19+G21+G29+G16</f>
        <v>2677871</v>
      </c>
      <c r="H41" s="245">
        <f>H9+H19+H21+H29+H16</f>
        <v>12330024929</v>
      </c>
      <c r="I41" s="245">
        <f>I9+I19+I21+I29</f>
        <v>15</v>
      </c>
      <c r="J41" s="245">
        <f>J9+J19+J21+J29</f>
        <v>2267914532</v>
      </c>
      <c r="K41" s="245">
        <f>K9+K19+K21+K29</f>
        <v>9451045397</v>
      </c>
      <c r="L41" s="245"/>
      <c r="M41" s="245"/>
      <c r="N41" s="245">
        <f>N9+N19+N21+N29</f>
        <v>0</v>
      </c>
      <c r="O41" s="246"/>
      <c r="P41" s="282"/>
      <c r="Q41" s="281"/>
      <c r="R41" s="282"/>
      <c r="S41" s="281"/>
      <c r="T41" s="282"/>
      <c r="U41" s="282"/>
      <c r="V41" s="282"/>
      <c r="W41" s="281"/>
      <c r="X41" s="254"/>
      <c r="Y41" s="254"/>
      <c r="Z41" s="254"/>
      <c r="AA41" s="254"/>
      <c r="AB41" s="254"/>
      <c r="AC41" s="254"/>
      <c r="AD41" s="244"/>
      <c r="AE41" s="244"/>
    </row>
  </sheetData>
  <sheetProtection/>
  <mergeCells count="29">
    <mergeCell ref="C8:E8"/>
    <mergeCell ref="C9:E9"/>
    <mergeCell ref="C16:E16"/>
    <mergeCell ref="C19:E19"/>
    <mergeCell ref="C21:E21"/>
    <mergeCell ref="C29:E29"/>
    <mergeCell ref="AD4:AD5"/>
    <mergeCell ref="AE4:AE5"/>
    <mergeCell ref="U4:V4"/>
    <mergeCell ref="W4:X4"/>
    <mergeCell ref="Y4:Z4"/>
    <mergeCell ref="AA4:AB4"/>
    <mergeCell ref="AC4:AC5"/>
    <mergeCell ref="J4:K4"/>
    <mergeCell ref="L4:M4"/>
    <mergeCell ref="N4:N5"/>
    <mergeCell ref="O4:P4"/>
    <mergeCell ref="Q4:R4"/>
    <mergeCell ref="S4:T4"/>
    <mergeCell ref="A1:AD1"/>
    <mergeCell ref="A2:AD2"/>
    <mergeCell ref="A4:A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1" bottom="0.5" header="0.3" footer="0.3"/>
  <pageSetup fitToHeight="0" fitToWidth="1" horizontalDpi="600" verticalDpi="600" orientation="landscape" paperSize="9" scale="6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1"/>
  <sheetViews>
    <sheetView view="pageBreakPreview" zoomScale="70" zoomScaleSheetLayoutView="70" zoomScalePageLayoutView="0" workbookViewId="0" topLeftCell="A1">
      <selection activeCell="D13" sqref="D13"/>
    </sheetView>
  </sheetViews>
  <sheetFormatPr defaultColWidth="8.7109375" defaultRowHeight="15"/>
  <cols>
    <col min="1" max="1" width="5.140625" style="82" bestFit="1" customWidth="1"/>
    <col min="2" max="2" width="27.57421875" style="60" customWidth="1"/>
    <col min="3" max="3" width="28.8515625" style="82" customWidth="1"/>
    <col min="4" max="4" width="28.7109375" style="82" customWidth="1"/>
    <col min="5" max="5" width="15.28125" style="82" hidden="1" customWidth="1"/>
    <col min="6" max="6" width="13.00390625" style="82" customWidth="1"/>
    <col min="7" max="7" width="18.00390625" style="82" customWidth="1"/>
    <col min="8" max="8" width="16.57421875" style="82" hidden="1" customWidth="1"/>
    <col min="9" max="9" width="16.28125" style="82" hidden="1" customWidth="1"/>
    <col min="10" max="10" width="18.140625" style="82" hidden="1" customWidth="1"/>
    <col min="11" max="11" width="17.421875" style="195" hidden="1" customWidth="1"/>
    <col min="12" max="12" width="17.7109375" style="195" hidden="1" customWidth="1"/>
    <col min="13" max="13" width="15.28125" style="82" hidden="1" customWidth="1"/>
    <col min="14" max="14" width="10.8515625" style="86" customWidth="1"/>
    <col min="15" max="15" width="10.140625" style="86" customWidth="1"/>
    <col min="16" max="16" width="16.8515625" style="82" hidden="1" customWidth="1"/>
    <col min="17" max="17" width="12.00390625" style="86" hidden="1" customWidth="1"/>
    <col min="18" max="18" width="16.140625" style="82" hidden="1" customWidth="1"/>
    <col min="19" max="19" width="11.421875" style="86" hidden="1" customWidth="1"/>
    <col min="20" max="20" width="5.8515625" style="82" hidden="1" customWidth="1"/>
    <col min="21" max="21" width="12.57421875" style="86" hidden="1" customWidth="1"/>
    <col min="22" max="22" width="17.421875" style="82" customWidth="1"/>
    <col min="23" max="23" width="13.00390625" style="86" customWidth="1"/>
    <col min="24" max="24" width="17.8515625" style="87" customWidth="1"/>
    <col min="25" max="25" width="14.00390625" style="195" customWidth="1"/>
    <col min="26" max="26" width="15.7109375" style="87" hidden="1" customWidth="1"/>
    <col min="27" max="27" width="11.7109375" style="195" hidden="1" customWidth="1"/>
    <col min="28" max="28" width="10.421875" style="82" hidden="1" customWidth="1"/>
    <col min="29" max="29" width="25.57421875" style="82" hidden="1" customWidth="1"/>
    <col min="30" max="30" width="20.421875" style="82" customWidth="1"/>
    <col min="31" max="16384" width="8.7109375" style="60" customWidth="1"/>
  </cols>
  <sheetData>
    <row r="1" spans="1:30" ht="15.75">
      <c r="A1" s="450" t="s">
        <v>1941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</row>
    <row r="2" spans="1:30" ht="15.75">
      <c r="A2" s="450" t="s">
        <v>666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</row>
    <row r="3" spans="1:30" ht="15.75">
      <c r="A3" s="450" t="str">
        <f>'Tong Hop'!A3:Q3</f>
        <v>Đến ngày 31 tháng 3 năm 2023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</row>
    <row r="4" spans="1:30" ht="15.75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</row>
    <row r="5" spans="1:32" s="82" customFormat="1" ht="19.5" customHeight="1">
      <c r="A5" s="455" t="s">
        <v>0</v>
      </c>
      <c r="B5" s="455" t="s">
        <v>1</v>
      </c>
      <c r="C5" s="455" t="s">
        <v>2</v>
      </c>
      <c r="D5" s="455" t="s">
        <v>3</v>
      </c>
      <c r="E5" s="455" t="s">
        <v>5</v>
      </c>
      <c r="F5" s="455" t="s">
        <v>4</v>
      </c>
      <c r="G5" s="455" t="s">
        <v>70</v>
      </c>
      <c r="H5" s="455" t="s">
        <v>1105</v>
      </c>
      <c r="I5" s="455" t="s">
        <v>6</v>
      </c>
      <c r="J5" s="455"/>
      <c r="K5" s="465" t="s">
        <v>1442</v>
      </c>
      <c r="L5" s="465"/>
      <c r="M5" s="455" t="s">
        <v>1019</v>
      </c>
      <c r="N5" s="465" t="s">
        <v>8</v>
      </c>
      <c r="O5" s="465"/>
      <c r="P5" s="455" t="s">
        <v>10</v>
      </c>
      <c r="Q5" s="455"/>
      <c r="R5" s="455" t="s">
        <v>13</v>
      </c>
      <c r="S5" s="455"/>
      <c r="T5" s="455" t="s">
        <v>115</v>
      </c>
      <c r="U5" s="455"/>
      <c r="V5" s="455" t="s">
        <v>29</v>
      </c>
      <c r="W5" s="455"/>
      <c r="X5" s="455" t="s">
        <v>38</v>
      </c>
      <c r="Y5" s="455"/>
      <c r="Z5" s="455" t="s">
        <v>129</v>
      </c>
      <c r="AA5" s="455"/>
      <c r="AB5" s="455" t="s">
        <v>146</v>
      </c>
      <c r="AC5" s="455" t="s">
        <v>14</v>
      </c>
      <c r="AD5" s="455" t="s">
        <v>15</v>
      </c>
      <c r="AE5" s="78"/>
      <c r="AF5" s="78"/>
    </row>
    <row r="6" spans="1:32" ht="19.5" customHeight="1">
      <c r="A6" s="455"/>
      <c r="B6" s="455"/>
      <c r="C6" s="455"/>
      <c r="D6" s="455"/>
      <c r="E6" s="455"/>
      <c r="F6" s="455"/>
      <c r="G6" s="455"/>
      <c r="H6" s="455"/>
      <c r="I6" s="295" t="s">
        <v>7</v>
      </c>
      <c r="J6" s="295" t="s">
        <v>30</v>
      </c>
      <c r="K6" s="296" t="s">
        <v>1443</v>
      </c>
      <c r="L6" s="296" t="s">
        <v>1444</v>
      </c>
      <c r="M6" s="455"/>
      <c r="N6" s="296" t="s">
        <v>9</v>
      </c>
      <c r="O6" s="296" t="s">
        <v>103</v>
      </c>
      <c r="P6" s="295" t="s">
        <v>11</v>
      </c>
      <c r="Q6" s="296" t="s">
        <v>12</v>
      </c>
      <c r="R6" s="295" t="s">
        <v>18</v>
      </c>
      <c r="S6" s="296" t="s">
        <v>12</v>
      </c>
      <c r="T6" s="295" t="s">
        <v>16</v>
      </c>
      <c r="U6" s="296" t="s">
        <v>12</v>
      </c>
      <c r="V6" s="295" t="s">
        <v>18</v>
      </c>
      <c r="W6" s="296" t="s">
        <v>12</v>
      </c>
      <c r="X6" s="295" t="s">
        <v>11</v>
      </c>
      <c r="Y6" s="296" t="s">
        <v>37</v>
      </c>
      <c r="Z6" s="295" t="s">
        <v>11</v>
      </c>
      <c r="AA6" s="296" t="s">
        <v>12</v>
      </c>
      <c r="AB6" s="455"/>
      <c r="AC6" s="455"/>
      <c r="AD6" s="455"/>
      <c r="AE6" s="78"/>
      <c r="AF6" s="78"/>
    </row>
    <row r="7" spans="1:32" s="299" customFormat="1" ht="15.75" hidden="1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/>
      <c r="I7" s="91">
        <v>8</v>
      </c>
      <c r="J7" s="91">
        <v>9</v>
      </c>
      <c r="K7" s="120"/>
      <c r="L7" s="120"/>
      <c r="M7" s="91">
        <v>10</v>
      </c>
      <c r="N7" s="120">
        <v>11</v>
      </c>
      <c r="O7" s="120">
        <v>12</v>
      </c>
      <c r="P7" s="91">
        <v>13</v>
      </c>
      <c r="Q7" s="120">
        <v>14</v>
      </c>
      <c r="R7" s="91">
        <v>15</v>
      </c>
      <c r="S7" s="120">
        <v>16</v>
      </c>
      <c r="T7" s="91">
        <v>17</v>
      </c>
      <c r="U7" s="120">
        <v>18</v>
      </c>
      <c r="V7" s="91">
        <v>19</v>
      </c>
      <c r="W7" s="120">
        <v>20</v>
      </c>
      <c r="X7" s="91">
        <v>21</v>
      </c>
      <c r="Y7" s="120">
        <v>22</v>
      </c>
      <c r="Z7" s="91">
        <v>23</v>
      </c>
      <c r="AA7" s="120">
        <v>24</v>
      </c>
      <c r="AB7" s="91">
        <v>25</v>
      </c>
      <c r="AC7" s="91">
        <v>31</v>
      </c>
      <c r="AD7" s="297">
        <v>32</v>
      </c>
      <c r="AE7" s="298"/>
      <c r="AF7" s="298"/>
    </row>
    <row r="8" spans="1:32" s="299" customFormat="1" ht="15.75" hidden="1">
      <c r="A8" s="91">
        <v>1</v>
      </c>
      <c r="B8" s="91">
        <v>2</v>
      </c>
      <c r="C8" s="91">
        <v>3</v>
      </c>
      <c r="D8" s="91">
        <v>4</v>
      </c>
      <c r="E8" s="91"/>
      <c r="F8" s="91">
        <v>5</v>
      </c>
      <c r="G8" s="91">
        <v>6</v>
      </c>
      <c r="H8" s="91"/>
      <c r="I8" s="91"/>
      <c r="J8" s="91"/>
      <c r="K8" s="120"/>
      <c r="L8" s="120"/>
      <c r="M8" s="91"/>
      <c r="N8" s="120" t="s">
        <v>1658</v>
      </c>
      <c r="O8" s="120" t="s">
        <v>1659</v>
      </c>
      <c r="P8" s="91"/>
      <c r="Q8" s="120"/>
      <c r="R8" s="91"/>
      <c r="S8" s="120"/>
      <c r="T8" s="91"/>
      <c r="U8" s="120"/>
      <c r="V8" s="91">
        <v>9</v>
      </c>
      <c r="W8" s="120" t="s">
        <v>1660</v>
      </c>
      <c r="X8" s="91">
        <v>11</v>
      </c>
      <c r="Y8" s="120" t="s">
        <v>1661</v>
      </c>
      <c r="Z8" s="91"/>
      <c r="AA8" s="120"/>
      <c r="AB8" s="91"/>
      <c r="AC8" s="91">
        <v>13</v>
      </c>
      <c r="AD8" s="297">
        <v>13</v>
      </c>
      <c r="AE8" s="298"/>
      <c r="AF8" s="298"/>
    </row>
    <row r="9" spans="1:32" s="299" customFormat="1" ht="15.75">
      <c r="A9" s="91">
        <v>1</v>
      </c>
      <c r="B9" s="91">
        <v>2</v>
      </c>
      <c r="C9" s="91">
        <v>3</v>
      </c>
      <c r="D9" s="91">
        <v>4</v>
      </c>
      <c r="E9" s="91"/>
      <c r="F9" s="91">
        <v>5</v>
      </c>
      <c r="G9" s="91">
        <v>6</v>
      </c>
      <c r="H9" s="91"/>
      <c r="I9" s="91"/>
      <c r="J9" s="91"/>
      <c r="K9" s="120"/>
      <c r="L9" s="120"/>
      <c r="M9" s="91"/>
      <c r="N9" s="120" t="s">
        <v>1658</v>
      </c>
      <c r="O9" s="120" t="s">
        <v>1659</v>
      </c>
      <c r="P9" s="91"/>
      <c r="Q9" s="120"/>
      <c r="R9" s="91"/>
      <c r="S9" s="120"/>
      <c r="T9" s="91"/>
      <c r="U9" s="120"/>
      <c r="V9" s="91">
        <v>9</v>
      </c>
      <c r="W9" s="120" t="s">
        <v>1660</v>
      </c>
      <c r="X9" s="91">
        <v>11</v>
      </c>
      <c r="Y9" s="120" t="s">
        <v>1661</v>
      </c>
      <c r="Z9" s="91"/>
      <c r="AA9" s="120"/>
      <c r="AB9" s="91"/>
      <c r="AC9" s="91">
        <v>11</v>
      </c>
      <c r="AD9" s="91">
        <v>13</v>
      </c>
      <c r="AE9" s="298"/>
      <c r="AF9" s="298"/>
    </row>
    <row r="10" spans="1:32" ht="24.75" customHeight="1">
      <c r="A10" s="295" t="s">
        <v>116</v>
      </c>
      <c r="B10" s="459" t="s">
        <v>1934</v>
      </c>
      <c r="C10" s="459"/>
      <c r="D10" s="459"/>
      <c r="E10" s="295"/>
      <c r="F10" s="64">
        <f>SUM(F11:F14)</f>
        <v>748299</v>
      </c>
      <c r="G10" s="64">
        <f>SUM(G11:G14)</f>
        <v>2301023000</v>
      </c>
      <c r="H10" s="64">
        <f>SUM(H11:H14)</f>
        <v>0</v>
      </c>
      <c r="I10" s="64">
        <f>SUM(I11:I14)</f>
        <v>546340800</v>
      </c>
      <c r="J10" s="64">
        <f>SUM(J11:J14)</f>
        <v>1754682200</v>
      </c>
      <c r="K10" s="64"/>
      <c r="L10" s="64"/>
      <c r="M10" s="64">
        <f>SUM(M11:M20)</f>
        <v>0</v>
      </c>
      <c r="N10" s="296"/>
      <c r="O10" s="296"/>
      <c r="P10" s="295"/>
      <c r="Q10" s="296"/>
      <c r="R10" s="295"/>
      <c r="S10" s="296"/>
      <c r="T10" s="295"/>
      <c r="U10" s="296"/>
      <c r="V10" s="295"/>
      <c r="W10" s="296"/>
      <c r="X10" s="295"/>
      <c r="Y10" s="296"/>
      <c r="Z10" s="295"/>
      <c r="AA10" s="296"/>
      <c r="AB10" s="295"/>
      <c r="AC10" s="295"/>
      <c r="AD10" s="73"/>
      <c r="AE10" s="78"/>
      <c r="AF10" s="78"/>
    </row>
    <row r="11" spans="1:30" s="189" customFormat="1" ht="49.5" customHeight="1">
      <c r="A11" s="75">
        <v>1</v>
      </c>
      <c r="B11" s="72" t="s">
        <v>1145</v>
      </c>
      <c r="C11" s="73" t="s">
        <v>1194</v>
      </c>
      <c r="D11" s="73" t="s">
        <v>1195</v>
      </c>
      <c r="E11" s="73" t="s">
        <v>1146</v>
      </c>
      <c r="F11" s="79">
        <v>31399</v>
      </c>
      <c r="G11" s="79">
        <v>268000000</v>
      </c>
      <c r="H11" s="169"/>
      <c r="I11" s="79">
        <v>80400000</v>
      </c>
      <c r="J11" s="79">
        <f>G11-I11</f>
        <v>187600000</v>
      </c>
      <c r="K11" s="127"/>
      <c r="L11" s="127"/>
      <c r="M11" s="79"/>
      <c r="N11" s="77" t="s">
        <v>187</v>
      </c>
      <c r="O11" s="77" t="s">
        <v>1253</v>
      </c>
      <c r="P11" s="73" t="s">
        <v>1256</v>
      </c>
      <c r="Q11" s="127" t="s">
        <v>1257</v>
      </c>
      <c r="R11" s="73">
        <v>7224123768</v>
      </c>
      <c r="S11" s="127" t="s">
        <v>1604</v>
      </c>
      <c r="T11" s="73">
        <v>1</v>
      </c>
      <c r="U11" s="127" t="s">
        <v>1560</v>
      </c>
      <c r="V11" s="73" t="s">
        <v>1606</v>
      </c>
      <c r="W11" s="127" t="s">
        <v>1605</v>
      </c>
      <c r="X11" s="73" t="s">
        <v>1531</v>
      </c>
      <c r="Y11" s="127" t="s">
        <v>1530</v>
      </c>
      <c r="Z11" s="73" t="s">
        <v>1529</v>
      </c>
      <c r="AA11" s="127" t="s">
        <v>1528</v>
      </c>
      <c r="AB11" s="73"/>
      <c r="AC11" s="73"/>
      <c r="AD11" s="73"/>
    </row>
    <row r="12" spans="1:30" s="189" customFormat="1" ht="47.25">
      <c r="A12" s="75">
        <v>2</v>
      </c>
      <c r="B12" s="72" t="s">
        <v>1091</v>
      </c>
      <c r="C12" s="73" t="s">
        <v>1783</v>
      </c>
      <c r="D12" s="73" t="s">
        <v>1282</v>
      </c>
      <c r="E12" s="73" t="s">
        <v>906</v>
      </c>
      <c r="F12" s="79">
        <v>169300</v>
      </c>
      <c r="G12" s="79">
        <v>469852000</v>
      </c>
      <c r="H12" s="169"/>
      <c r="I12" s="79">
        <f>G12*0.4</f>
        <v>187940800</v>
      </c>
      <c r="J12" s="79">
        <f>G12-I12</f>
        <v>281911200</v>
      </c>
      <c r="K12" s="127"/>
      <c r="L12" s="127"/>
      <c r="M12" s="79"/>
      <c r="N12" s="77" t="s">
        <v>1196</v>
      </c>
      <c r="O12" s="77" t="s">
        <v>1253</v>
      </c>
      <c r="P12" s="73" t="s">
        <v>1254</v>
      </c>
      <c r="Q12" s="127" t="s">
        <v>1255</v>
      </c>
      <c r="R12" s="73"/>
      <c r="S12" s="127"/>
      <c r="T12" s="73"/>
      <c r="U12" s="127"/>
      <c r="V12" s="73" t="s">
        <v>1254</v>
      </c>
      <c r="W12" s="127" t="s">
        <v>1255</v>
      </c>
      <c r="X12" s="73"/>
      <c r="Y12" s="127"/>
      <c r="Z12" s="73"/>
      <c r="AA12" s="127"/>
      <c r="AB12" s="73"/>
      <c r="AC12" s="73"/>
      <c r="AD12" s="73"/>
    </row>
    <row r="13" spans="1:30" s="189" customFormat="1" ht="49.5" customHeight="1">
      <c r="A13" s="75">
        <v>3</v>
      </c>
      <c r="B13" s="72" t="s">
        <v>1095</v>
      </c>
      <c r="C13" s="73" t="s">
        <v>1096</v>
      </c>
      <c r="D13" s="126" t="s">
        <v>1154</v>
      </c>
      <c r="E13" s="73" t="s">
        <v>1097</v>
      </c>
      <c r="F13" s="79">
        <v>187600</v>
      </c>
      <c r="G13" s="79">
        <v>640000000</v>
      </c>
      <c r="H13" s="169"/>
      <c r="I13" s="79">
        <v>128000000</v>
      </c>
      <c r="J13" s="79">
        <f>G13-I13</f>
        <v>512000000</v>
      </c>
      <c r="K13" s="127"/>
      <c r="L13" s="127"/>
      <c r="M13" s="79"/>
      <c r="N13" s="77" t="s">
        <v>1152</v>
      </c>
      <c r="O13" s="77" t="s">
        <v>1153</v>
      </c>
      <c r="P13" s="73" t="s">
        <v>1150</v>
      </c>
      <c r="Q13" s="127" t="s">
        <v>1151</v>
      </c>
      <c r="R13" s="73"/>
      <c r="S13" s="127"/>
      <c r="T13" s="73"/>
      <c r="U13" s="127"/>
      <c r="V13" s="73" t="str">
        <f>P13</f>
        <v>3088/QĐ-UBND</v>
      </c>
      <c r="W13" s="127" t="str">
        <f>Q13</f>
        <v>28/02/2018</v>
      </c>
      <c r="X13" s="73" t="s">
        <v>1527</v>
      </c>
      <c r="Y13" s="127" t="s">
        <v>1524</v>
      </c>
      <c r="Z13" s="73" t="s">
        <v>1523</v>
      </c>
      <c r="AA13" s="127" t="s">
        <v>1396</v>
      </c>
      <c r="AB13" s="73"/>
      <c r="AC13" s="73"/>
      <c r="AD13" s="73"/>
    </row>
    <row r="14" spans="1:30" s="189" customFormat="1" ht="49.5" customHeight="1">
      <c r="A14" s="75">
        <v>4</v>
      </c>
      <c r="B14" s="72" t="s">
        <v>1197</v>
      </c>
      <c r="C14" s="73" t="s">
        <v>140</v>
      </c>
      <c r="D14" s="73" t="s">
        <v>1198</v>
      </c>
      <c r="E14" s="73" t="s">
        <v>1051</v>
      </c>
      <c r="F14" s="79">
        <v>360000</v>
      </c>
      <c r="G14" s="79">
        <v>923171000</v>
      </c>
      <c r="H14" s="169"/>
      <c r="I14" s="79">
        <v>150000000</v>
      </c>
      <c r="J14" s="79">
        <f>G14-I14</f>
        <v>773171000</v>
      </c>
      <c r="K14" s="127"/>
      <c r="L14" s="127"/>
      <c r="M14" s="79"/>
      <c r="N14" s="77" t="s">
        <v>1199</v>
      </c>
      <c r="O14" s="77" t="s">
        <v>1200</v>
      </c>
      <c r="P14" s="73" t="s">
        <v>1201</v>
      </c>
      <c r="Q14" s="127" t="s">
        <v>1202</v>
      </c>
      <c r="R14" s="73"/>
      <c r="S14" s="127"/>
      <c r="T14" s="73"/>
      <c r="U14" s="127"/>
      <c r="V14" s="73" t="str">
        <f>P14</f>
        <v>868/QĐ-UBND 2615/QĐ-UBND</v>
      </c>
      <c r="W14" s="127" t="s">
        <v>294</v>
      </c>
      <c r="X14" s="73"/>
      <c r="Y14" s="127"/>
      <c r="Z14" s="73" t="s">
        <v>1522</v>
      </c>
      <c r="AA14" s="127" t="s">
        <v>1521</v>
      </c>
      <c r="AB14" s="73"/>
      <c r="AC14" s="73"/>
      <c r="AD14" s="73"/>
    </row>
    <row r="15" spans="1:32" ht="24.75" customHeight="1">
      <c r="A15" s="295" t="s">
        <v>137</v>
      </c>
      <c r="B15" s="459" t="s">
        <v>1935</v>
      </c>
      <c r="C15" s="459"/>
      <c r="D15" s="459"/>
      <c r="E15" s="295"/>
      <c r="F15" s="64">
        <f>SUM(F16:F17)</f>
        <v>7161657</v>
      </c>
      <c r="G15" s="64">
        <f>SUM(G16:G17)</f>
        <v>15832600000</v>
      </c>
      <c r="H15" s="64">
        <f>SUM(H16:H17)</f>
        <v>630</v>
      </c>
      <c r="I15" s="64">
        <f>SUM(I16:I17)</f>
        <v>2532580000</v>
      </c>
      <c r="J15" s="64">
        <f>SUM(J16:J17)</f>
        <v>13300020000</v>
      </c>
      <c r="K15" s="64"/>
      <c r="L15" s="64"/>
      <c r="M15" s="64">
        <f>SUM(M16:M21)</f>
        <v>0</v>
      </c>
      <c r="N15" s="296"/>
      <c r="O15" s="296"/>
      <c r="P15" s="295"/>
      <c r="Q15" s="296"/>
      <c r="R15" s="295"/>
      <c r="S15" s="296"/>
      <c r="T15" s="295"/>
      <c r="U15" s="296"/>
      <c r="V15" s="295"/>
      <c r="W15" s="296"/>
      <c r="X15" s="295"/>
      <c r="Y15" s="296"/>
      <c r="Z15" s="295"/>
      <c r="AA15" s="296"/>
      <c r="AB15" s="295"/>
      <c r="AC15" s="295"/>
      <c r="AD15" s="73"/>
      <c r="AE15" s="78"/>
      <c r="AF15" s="78"/>
    </row>
    <row r="16" spans="1:30" s="189" customFormat="1" ht="49.5" customHeight="1">
      <c r="A16" s="75">
        <v>1</v>
      </c>
      <c r="B16" s="72" t="s">
        <v>1086</v>
      </c>
      <c r="C16" s="73" t="s">
        <v>133</v>
      </c>
      <c r="D16" s="73" t="s">
        <v>134</v>
      </c>
      <c r="E16" s="73" t="s">
        <v>1022</v>
      </c>
      <c r="F16" s="79">
        <v>6850000</v>
      </c>
      <c r="G16" s="79">
        <v>14234000000</v>
      </c>
      <c r="H16" s="169">
        <v>630</v>
      </c>
      <c r="I16" s="79">
        <v>2143000000</v>
      </c>
      <c r="J16" s="79">
        <f>G16-I16</f>
        <v>12091000000</v>
      </c>
      <c r="K16" s="127"/>
      <c r="L16" s="127"/>
      <c r="M16" s="79"/>
      <c r="N16" s="77" t="s">
        <v>1075</v>
      </c>
      <c r="O16" s="77" t="s">
        <v>1076</v>
      </c>
      <c r="P16" s="73" t="s">
        <v>1155</v>
      </c>
      <c r="Q16" s="127" t="s">
        <v>1162</v>
      </c>
      <c r="R16" s="73"/>
      <c r="S16" s="127"/>
      <c r="T16" s="73"/>
      <c r="U16" s="127"/>
      <c r="V16" s="73" t="s">
        <v>1155</v>
      </c>
      <c r="W16" s="127" t="s">
        <v>1162</v>
      </c>
      <c r="X16" s="73"/>
      <c r="Y16" s="127"/>
      <c r="Z16" s="73"/>
      <c r="AA16" s="127"/>
      <c r="AB16" s="73"/>
      <c r="AC16" s="73" t="s">
        <v>795</v>
      </c>
      <c r="AD16" s="73" t="s">
        <v>783</v>
      </c>
    </row>
    <row r="17" spans="1:30" s="189" customFormat="1" ht="49.5" customHeight="1">
      <c r="A17" s="75">
        <v>2</v>
      </c>
      <c r="B17" s="72" t="s">
        <v>1732</v>
      </c>
      <c r="C17" s="73" t="s">
        <v>1093</v>
      </c>
      <c r="D17" s="73" t="s">
        <v>1094</v>
      </c>
      <c r="E17" s="73" t="s">
        <v>1051</v>
      </c>
      <c r="F17" s="79">
        <v>311657</v>
      </c>
      <c r="G17" s="79">
        <v>1598600000</v>
      </c>
      <c r="H17" s="169"/>
      <c r="I17" s="79">
        <v>389580000</v>
      </c>
      <c r="J17" s="79">
        <f>G17-I17</f>
        <v>1209020000</v>
      </c>
      <c r="K17" s="127"/>
      <c r="L17" s="127"/>
      <c r="M17" s="79"/>
      <c r="N17" s="77" t="s">
        <v>187</v>
      </c>
      <c r="O17" s="77" t="s">
        <v>1156</v>
      </c>
      <c r="P17" s="73" t="s">
        <v>1157</v>
      </c>
      <c r="Q17" s="127" t="s">
        <v>1163</v>
      </c>
      <c r="R17" s="73">
        <v>3430612124</v>
      </c>
      <c r="S17" s="127" t="s">
        <v>1602</v>
      </c>
      <c r="T17" s="73"/>
      <c r="U17" s="127"/>
      <c r="V17" s="73" t="s">
        <v>1601</v>
      </c>
      <c r="W17" s="127" t="s">
        <v>1603</v>
      </c>
      <c r="X17" s="73" t="s">
        <v>1538</v>
      </c>
      <c r="Y17" s="127" t="s">
        <v>1539</v>
      </c>
      <c r="Z17" s="73" t="s">
        <v>1526</v>
      </c>
      <c r="AA17" s="127" t="s">
        <v>1525</v>
      </c>
      <c r="AB17" s="73"/>
      <c r="AC17" s="73"/>
      <c r="AD17" s="73"/>
    </row>
    <row r="18" spans="1:32" ht="24.75" customHeight="1">
      <c r="A18" s="295" t="s">
        <v>148</v>
      </c>
      <c r="B18" s="459" t="s">
        <v>1936</v>
      </c>
      <c r="C18" s="459"/>
      <c r="D18" s="459"/>
      <c r="E18" s="295"/>
      <c r="F18" s="64">
        <f>SUM(F19:F20)</f>
        <v>4448150</v>
      </c>
      <c r="G18" s="64">
        <f>SUM(G19:G20)</f>
        <v>62016696000</v>
      </c>
      <c r="H18" s="64">
        <f>SUM(H19:H20)</f>
        <v>2813.12</v>
      </c>
      <c r="I18" s="64">
        <f>SUM(I19:I20)</f>
        <v>9302504400</v>
      </c>
      <c r="J18" s="64">
        <f>SUM(J19:J20)</f>
        <v>52714191600</v>
      </c>
      <c r="K18" s="64"/>
      <c r="L18" s="64"/>
      <c r="M18" s="64">
        <f>SUM(M19:M21)</f>
        <v>0</v>
      </c>
      <c r="N18" s="296"/>
      <c r="O18" s="296"/>
      <c r="P18" s="295"/>
      <c r="Q18" s="296"/>
      <c r="R18" s="295"/>
      <c r="S18" s="296"/>
      <c r="T18" s="295"/>
      <c r="U18" s="296"/>
      <c r="V18" s="295"/>
      <c r="W18" s="296"/>
      <c r="X18" s="295"/>
      <c r="Y18" s="296"/>
      <c r="Z18" s="295"/>
      <c r="AA18" s="296"/>
      <c r="AB18" s="295"/>
      <c r="AC18" s="295"/>
      <c r="AD18" s="73"/>
      <c r="AE18" s="78"/>
      <c r="AF18" s="78"/>
    </row>
    <row r="19" spans="1:30" s="189" customFormat="1" ht="49.5" customHeight="1">
      <c r="A19" s="75">
        <v>1</v>
      </c>
      <c r="B19" s="72" t="s">
        <v>131</v>
      </c>
      <c r="C19" s="73" t="s">
        <v>130</v>
      </c>
      <c r="D19" s="73" t="s">
        <v>132</v>
      </c>
      <c r="E19" s="73"/>
      <c r="F19" s="79">
        <v>4025850</v>
      </c>
      <c r="G19" s="79">
        <v>55093800000</v>
      </c>
      <c r="H19" s="169">
        <v>2516</v>
      </c>
      <c r="I19" s="79">
        <f>G19*15%</f>
        <v>8264070000</v>
      </c>
      <c r="J19" s="79">
        <f>G19-I19</f>
        <v>46829730000</v>
      </c>
      <c r="K19" s="127"/>
      <c r="L19" s="127"/>
      <c r="M19" s="79"/>
      <c r="N19" s="77" t="s">
        <v>1940</v>
      </c>
      <c r="O19" s="77" t="s">
        <v>135</v>
      </c>
      <c r="P19" s="73"/>
      <c r="Q19" s="127"/>
      <c r="R19" s="73"/>
      <c r="S19" s="127"/>
      <c r="T19" s="73"/>
      <c r="U19" s="127"/>
      <c r="V19" s="73" t="s">
        <v>1728</v>
      </c>
      <c r="W19" s="127" t="s">
        <v>1729</v>
      </c>
      <c r="X19" s="73"/>
      <c r="Y19" s="127"/>
      <c r="Z19" s="73" t="s">
        <v>1517</v>
      </c>
      <c r="AA19" s="127" t="s">
        <v>1516</v>
      </c>
      <c r="AB19" s="73"/>
      <c r="AC19" s="73"/>
      <c r="AD19" s="73" t="s">
        <v>136</v>
      </c>
    </row>
    <row r="20" spans="1:30" s="189" customFormat="1" ht="49.5" customHeight="1">
      <c r="A20" s="75">
        <v>2</v>
      </c>
      <c r="B20" s="72" t="s">
        <v>1020</v>
      </c>
      <c r="C20" s="73" t="s">
        <v>1024</v>
      </c>
      <c r="D20" s="73" t="s">
        <v>1021</v>
      </c>
      <c r="E20" s="73" t="s">
        <v>1022</v>
      </c>
      <c r="F20" s="79">
        <v>422300</v>
      </c>
      <c r="G20" s="79">
        <f>H20*23300*1000</f>
        <v>6922896000</v>
      </c>
      <c r="H20" s="169">
        <v>297.12</v>
      </c>
      <c r="I20" s="79">
        <f>G20*15%</f>
        <v>1038434400</v>
      </c>
      <c r="J20" s="79">
        <f>G20-I20</f>
        <v>5884461600</v>
      </c>
      <c r="K20" s="127"/>
      <c r="L20" s="127"/>
      <c r="M20" s="79"/>
      <c r="N20" s="77"/>
      <c r="O20" s="77"/>
      <c r="P20" s="73"/>
      <c r="Q20" s="127"/>
      <c r="R20" s="73"/>
      <c r="S20" s="127"/>
      <c r="T20" s="73"/>
      <c r="U20" s="127"/>
      <c r="V20" s="73"/>
      <c r="W20" s="127"/>
      <c r="X20" s="73"/>
      <c r="Y20" s="127"/>
      <c r="Z20" s="73"/>
      <c r="AA20" s="127"/>
      <c r="AB20" s="73"/>
      <c r="AC20" s="73"/>
      <c r="AD20" s="73" t="s">
        <v>1023</v>
      </c>
    </row>
    <row r="21" spans="1:32" ht="24.75" customHeight="1">
      <c r="A21" s="295" t="s">
        <v>1119</v>
      </c>
      <c r="B21" s="459" t="s">
        <v>1937</v>
      </c>
      <c r="C21" s="459"/>
      <c r="D21" s="459"/>
      <c r="E21" s="459"/>
      <c r="F21" s="64">
        <f>SUM(F22:F23)</f>
        <v>5920500</v>
      </c>
      <c r="G21" s="64">
        <f>SUM(G22:G23)</f>
        <v>38391553000</v>
      </c>
      <c r="H21" s="64">
        <f>SUM(H22:H23)</f>
        <v>3592</v>
      </c>
      <c r="I21" s="64">
        <f>SUM(I22:I23)</f>
        <v>5758732000</v>
      </c>
      <c r="J21" s="64">
        <f>SUM(J22:J23)</f>
        <v>32632821000</v>
      </c>
      <c r="K21" s="64"/>
      <c r="L21" s="64"/>
      <c r="M21" s="64">
        <f>SUM(M22:M22)</f>
        <v>0</v>
      </c>
      <c r="N21" s="296"/>
      <c r="O21" s="296"/>
      <c r="P21" s="295"/>
      <c r="Q21" s="296"/>
      <c r="R21" s="295"/>
      <c r="S21" s="296"/>
      <c r="T21" s="295"/>
      <c r="U21" s="296"/>
      <c r="V21" s="295"/>
      <c r="W21" s="296"/>
      <c r="X21" s="295"/>
      <c r="Y21" s="296"/>
      <c r="Z21" s="295"/>
      <c r="AA21" s="296"/>
      <c r="AB21" s="295"/>
      <c r="AC21" s="295"/>
      <c r="AD21" s="73"/>
      <c r="AE21" s="78"/>
      <c r="AF21" s="78"/>
    </row>
    <row r="22" spans="1:30" s="189" customFormat="1" ht="49.5" customHeight="1">
      <c r="A22" s="75">
        <v>1</v>
      </c>
      <c r="B22" s="72" t="s">
        <v>1730</v>
      </c>
      <c r="C22" s="73" t="s">
        <v>1687</v>
      </c>
      <c r="D22" s="73" t="s">
        <v>1933</v>
      </c>
      <c r="E22" s="73" t="s">
        <v>1731</v>
      </c>
      <c r="F22" s="74">
        <v>4949000</v>
      </c>
      <c r="G22" s="74">
        <v>2074033000</v>
      </c>
      <c r="H22" s="167"/>
      <c r="I22" s="74">
        <v>311104000</v>
      </c>
      <c r="J22" s="79">
        <f>G22-I22</f>
        <v>1762929000</v>
      </c>
      <c r="K22" s="127"/>
      <c r="L22" s="127"/>
      <c r="M22" s="79"/>
      <c r="N22" s="77"/>
      <c r="O22" s="77"/>
      <c r="P22" s="73" t="s">
        <v>1928</v>
      </c>
      <c r="Q22" s="127" t="s">
        <v>1929</v>
      </c>
      <c r="R22" s="127">
        <v>4388856248</v>
      </c>
      <c r="S22" s="127" t="s">
        <v>1930</v>
      </c>
      <c r="T22" s="73"/>
      <c r="U22" s="127"/>
      <c r="V22" s="73" t="s">
        <v>1931</v>
      </c>
      <c r="W22" s="127" t="s">
        <v>1932</v>
      </c>
      <c r="X22" s="73"/>
      <c r="Y22" s="127"/>
      <c r="Z22" s="73"/>
      <c r="AA22" s="127"/>
      <c r="AB22" s="73"/>
      <c r="AC22" s="73"/>
      <c r="AD22" s="73" t="s">
        <v>1945</v>
      </c>
    </row>
    <row r="23" spans="1:30" s="189" customFormat="1" ht="49.5" customHeight="1">
      <c r="A23" s="75">
        <v>2</v>
      </c>
      <c r="B23" s="72" t="s">
        <v>1939</v>
      </c>
      <c r="C23" s="73" t="s">
        <v>1942</v>
      </c>
      <c r="D23" s="73" t="s">
        <v>1943</v>
      </c>
      <c r="E23" s="73" t="s">
        <v>1022</v>
      </c>
      <c r="F23" s="79">
        <v>971500</v>
      </c>
      <c r="G23" s="79">
        <v>36317520000</v>
      </c>
      <c r="H23" s="169">
        <v>3592</v>
      </c>
      <c r="I23" s="79">
        <f>G23*0.15</f>
        <v>5447628000</v>
      </c>
      <c r="J23" s="79">
        <f>G23-I23</f>
        <v>30869892000</v>
      </c>
      <c r="K23" s="127"/>
      <c r="L23" s="127"/>
      <c r="M23" s="79"/>
      <c r="N23" s="77"/>
      <c r="O23" s="77"/>
      <c r="P23" s="73"/>
      <c r="Q23" s="127"/>
      <c r="R23" s="73"/>
      <c r="S23" s="127"/>
      <c r="T23" s="73"/>
      <c r="U23" s="127"/>
      <c r="V23" s="73"/>
      <c r="W23" s="127"/>
      <c r="X23" s="73"/>
      <c r="Y23" s="127"/>
      <c r="Z23" s="73"/>
      <c r="AA23" s="127"/>
      <c r="AB23" s="73"/>
      <c r="AC23" s="73"/>
      <c r="AD23" s="73" t="s">
        <v>1944</v>
      </c>
    </row>
    <row r="24" spans="1:30" s="191" customFormat="1" ht="24" customHeight="1">
      <c r="A24" s="295"/>
      <c r="B24" s="295" t="s">
        <v>1938</v>
      </c>
      <c r="C24" s="295"/>
      <c r="D24" s="295"/>
      <c r="E24" s="295"/>
      <c r="F24" s="64">
        <f>F10+F15+F18+F21</f>
        <v>18278606</v>
      </c>
      <c r="G24" s="64">
        <f aca="true" t="shared" si="0" ref="G24:M24">G10+G15+G18+G21</f>
        <v>118541872000</v>
      </c>
      <c r="H24" s="64">
        <f t="shared" si="0"/>
        <v>7035.12</v>
      </c>
      <c r="I24" s="64">
        <f t="shared" si="0"/>
        <v>18140157200</v>
      </c>
      <c r="J24" s="64">
        <f t="shared" si="0"/>
        <v>100401714800</v>
      </c>
      <c r="K24" s="64"/>
      <c r="L24" s="64"/>
      <c r="M24" s="64">
        <f t="shared" si="0"/>
        <v>0</v>
      </c>
      <c r="N24" s="296"/>
      <c r="O24" s="296"/>
      <c r="P24" s="81"/>
      <c r="Q24" s="296"/>
      <c r="R24" s="81"/>
      <c r="S24" s="296"/>
      <c r="T24" s="81"/>
      <c r="U24" s="296"/>
      <c r="V24" s="81"/>
      <c r="W24" s="296"/>
      <c r="X24" s="81"/>
      <c r="Y24" s="296"/>
      <c r="Z24" s="81"/>
      <c r="AA24" s="296"/>
      <c r="AB24" s="81" t="e">
        <f>#REF!+AB10+AB21</f>
        <v>#REF!</v>
      </c>
      <c r="AC24" s="81"/>
      <c r="AD24" s="93"/>
    </row>
    <row r="25" spans="1:30" s="189" customFormat="1" ht="15.75">
      <c r="A25" s="85"/>
      <c r="C25" s="85"/>
      <c r="D25" s="85"/>
      <c r="E25" s="85"/>
      <c r="F25" s="192"/>
      <c r="G25" s="192"/>
      <c r="H25" s="192"/>
      <c r="I25" s="192"/>
      <c r="J25" s="192"/>
      <c r="K25" s="132"/>
      <c r="L25" s="132"/>
      <c r="M25" s="192"/>
      <c r="N25" s="132"/>
      <c r="O25" s="132"/>
      <c r="P25" s="85"/>
      <c r="Q25" s="132"/>
      <c r="R25" s="85"/>
      <c r="S25" s="132"/>
      <c r="T25" s="85"/>
      <c r="U25" s="132"/>
      <c r="V25" s="85"/>
      <c r="W25" s="132"/>
      <c r="X25" s="85"/>
      <c r="Y25" s="132"/>
      <c r="Z25" s="85"/>
      <c r="AA25" s="132"/>
      <c r="AB25" s="85"/>
      <c r="AC25" s="85"/>
      <c r="AD25" s="85"/>
    </row>
    <row r="26" spans="1:30" s="189" customFormat="1" ht="15.75">
      <c r="A26" s="85"/>
      <c r="C26" s="85"/>
      <c r="D26" s="85"/>
      <c r="E26" s="85"/>
      <c r="F26" s="192"/>
      <c r="G26" s="192"/>
      <c r="H26" s="192"/>
      <c r="I26" s="192"/>
      <c r="J26" s="192"/>
      <c r="K26" s="132"/>
      <c r="L26" s="132"/>
      <c r="M26" s="192"/>
      <c r="N26" s="132"/>
      <c r="O26" s="132"/>
      <c r="P26" s="85"/>
      <c r="Q26" s="132"/>
      <c r="R26" s="85"/>
      <c r="S26" s="132"/>
      <c r="T26" s="85"/>
      <c r="U26" s="132"/>
      <c r="V26" s="85"/>
      <c r="W26" s="132"/>
      <c r="X26" s="85"/>
      <c r="Y26" s="132"/>
      <c r="Z26" s="85"/>
      <c r="AA26" s="132"/>
      <c r="AB26" s="85"/>
      <c r="AC26" s="85"/>
      <c r="AD26" s="85"/>
    </row>
    <row r="27" spans="1:30" s="189" customFormat="1" ht="15.75">
      <c r="A27" s="85"/>
      <c r="C27" s="85"/>
      <c r="D27" s="85"/>
      <c r="E27" s="85"/>
      <c r="F27" s="192"/>
      <c r="G27" s="192"/>
      <c r="H27" s="192"/>
      <c r="I27" s="192"/>
      <c r="J27" s="192"/>
      <c r="K27" s="132"/>
      <c r="L27" s="132"/>
      <c r="M27" s="192"/>
      <c r="N27" s="132"/>
      <c r="O27" s="132"/>
      <c r="P27" s="85"/>
      <c r="Q27" s="132"/>
      <c r="R27" s="85"/>
      <c r="S27" s="132"/>
      <c r="T27" s="85"/>
      <c r="U27" s="132"/>
      <c r="V27" s="85"/>
      <c r="W27" s="132"/>
      <c r="X27" s="85"/>
      <c r="Y27" s="132"/>
      <c r="Z27" s="85"/>
      <c r="AA27" s="132"/>
      <c r="AB27" s="85"/>
      <c r="AC27" s="85"/>
      <c r="AD27" s="85"/>
    </row>
    <row r="28" spans="1:30" s="189" customFormat="1" ht="15.75">
      <c r="A28" s="85"/>
      <c r="C28" s="85"/>
      <c r="D28" s="85"/>
      <c r="E28" s="85"/>
      <c r="F28" s="192"/>
      <c r="G28" s="192"/>
      <c r="H28" s="192"/>
      <c r="I28" s="192"/>
      <c r="J28" s="192"/>
      <c r="K28" s="132"/>
      <c r="L28" s="132"/>
      <c r="M28" s="192"/>
      <c r="N28" s="132"/>
      <c r="O28" s="132"/>
      <c r="P28" s="85"/>
      <c r="Q28" s="132"/>
      <c r="R28" s="85"/>
      <c r="S28" s="132"/>
      <c r="T28" s="85"/>
      <c r="U28" s="132"/>
      <c r="V28" s="85"/>
      <c r="W28" s="132"/>
      <c r="X28" s="85"/>
      <c r="Y28" s="132"/>
      <c r="Z28" s="85"/>
      <c r="AA28" s="132"/>
      <c r="AB28" s="85"/>
      <c r="AC28" s="85"/>
      <c r="AD28" s="85"/>
    </row>
    <row r="29" spans="1:30" s="189" customFormat="1" ht="15.75">
      <c r="A29" s="85"/>
      <c r="C29" s="85"/>
      <c r="D29" s="85"/>
      <c r="E29" s="85"/>
      <c r="F29" s="192"/>
      <c r="G29" s="192"/>
      <c r="H29" s="192"/>
      <c r="I29" s="192"/>
      <c r="J29" s="192"/>
      <c r="K29" s="132"/>
      <c r="L29" s="132"/>
      <c r="M29" s="192"/>
      <c r="N29" s="132"/>
      <c r="O29" s="132"/>
      <c r="P29" s="85"/>
      <c r="Q29" s="132"/>
      <c r="R29" s="85"/>
      <c r="S29" s="132"/>
      <c r="T29" s="85"/>
      <c r="U29" s="132"/>
      <c r="V29" s="85"/>
      <c r="W29" s="132"/>
      <c r="X29" s="85"/>
      <c r="Y29" s="132"/>
      <c r="Z29" s="85"/>
      <c r="AA29" s="132"/>
      <c r="AB29" s="85"/>
      <c r="AC29" s="85"/>
      <c r="AD29" s="85"/>
    </row>
    <row r="30" spans="1:30" s="189" customFormat="1" ht="15.75">
      <c r="A30" s="85"/>
      <c r="C30" s="85"/>
      <c r="D30" s="85"/>
      <c r="E30" s="85"/>
      <c r="F30" s="192"/>
      <c r="G30" s="192"/>
      <c r="H30" s="192"/>
      <c r="I30" s="192"/>
      <c r="J30" s="192"/>
      <c r="K30" s="132"/>
      <c r="L30" s="132"/>
      <c r="M30" s="192"/>
      <c r="N30" s="132"/>
      <c r="O30" s="132"/>
      <c r="P30" s="85"/>
      <c r="Q30" s="132"/>
      <c r="R30" s="85"/>
      <c r="S30" s="132"/>
      <c r="T30" s="85"/>
      <c r="U30" s="132"/>
      <c r="V30" s="85"/>
      <c r="W30" s="132"/>
      <c r="X30" s="85"/>
      <c r="Y30" s="132"/>
      <c r="Z30" s="85"/>
      <c r="AA30" s="132"/>
      <c r="AB30" s="85"/>
      <c r="AC30" s="85"/>
      <c r="AD30" s="85"/>
    </row>
    <row r="31" spans="1:30" s="189" customFormat="1" ht="15.75">
      <c r="A31" s="85"/>
      <c r="C31" s="85"/>
      <c r="D31" s="85"/>
      <c r="E31" s="85"/>
      <c r="F31" s="192"/>
      <c r="G31" s="192"/>
      <c r="H31" s="192"/>
      <c r="I31" s="192"/>
      <c r="J31" s="192"/>
      <c r="K31" s="132"/>
      <c r="L31" s="132"/>
      <c r="M31" s="192"/>
      <c r="N31" s="132"/>
      <c r="O31" s="132"/>
      <c r="P31" s="85"/>
      <c r="Q31" s="132"/>
      <c r="R31" s="85"/>
      <c r="S31" s="132"/>
      <c r="T31" s="85"/>
      <c r="U31" s="132"/>
      <c r="V31" s="85"/>
      <c r="W31" s="132"/>
      <c r="X31" s="85"/>
      <c r="Y31" s="132"/>
      <c r="Z31" s="85"/>
      <c r="AA31" s="132"/>
      <c r="AB31" s="85"/>
      <c r="AC31" s="85"/>
      <c r="AD31" s="85"/>
    </row>
    <row r="32" spans="1:30" s="189" customFormat="1" ht="15.75">
      <c r="A32" s="85"/>
      <c r="C32" s="85"/>
      <c r="D32" s="85"/>
      <c r="E32" s="85"/>
      <c r="F32" s="192"/>
      <c r="G32" s="192"/>
      <c r="H32" s="192"/>
      <c r="I32" s="192"/>
      <c r="J32" s="192"/>
      <c r="K32" s="132"/>
      <c r="L32" s="132"/>
      <c r="M32" s="192"/>
      <c r="N32" s="132"/>
      <c r="O32" s="132"/>
      <c r="P32" s="85"/>
      <c r="Q32" s="132"/>
      <c r="R32" s="85"/>
      <c r="S32" s="132"/>
      <c r="T32" s="85"/>
      <c r="U32" s="132"/>
      <c r="V32" s="85"/>
      <c r="W32" s="132"/>
      <c r="X32" s="85"/>
      <c r="Y32" s="132"/>
      <c r="Z32" s="85"/>
      <c r="AA32" s="132"/>
      <c r="AB32" s="85"/>
      <c r="AC32" s="85"/>
      <c r="AD32" s="85"/>
    </row>
    <row r="33" spans="1:30" s="189" customFormat="1" ht="15.75">
      <c r="A33" s="85"/>
      <c r="C33" s="85"/>
      <c r="D33" s="85"/>
      <c r="E33" s="85"/>
      <c r="F33" s="192"/>
      <c r="G33" s="192"/>
      <c r="H33" s="192"/>
      <c r="I33" s="192"/>
      <c r="J33" s="192"/>
      <c r="K33" s="132"/>
      <c r="L33" s="132"/>
      <c r="M33" s="192"/>
      <c r="N33" s="132"/>
      <c r="O33" s="132"/>
      <c r="P33" s="85"/>
      <c r="Q33" s="132"/>
      <c r="R33" s="85"/>
      <c r="S33" s="132"/>
      <c r="T33" s="85"/>
      <c r="U33" s="132"/>
      <c r="V33" s="85"/>
      <c r="W33" s="132"/>
      <c r="X33" s="85"/>
      <c r="Y33" s="132"/>
      <c r="Z33" s="85"/>
      <c r="AA33" s="132"/>
      <c r="AB33" s="85"/>
      <c r="AC33" s="85"/>
      <c r="AD33" s="85"/>
    </row>
    <row r="34" spans="1:30" s="189" customFormat="1" ht="15.75">
      <c r="A34" s="85"/>
      <c r="C34" s="85"/>
      <c r="D34" s="85"/>
      <c r="E34" s="85"/>
      <c r="F34" s="192"/>
      <c r="G34" s="192"/>
      <c r="H34" s="192"/>
      <c r="I34" s="192"/>
      <c r="J34" s="192"/>
      <c r="K34" s="132"/>
      <c r="L34" s="132"/>
      <c r="M34" s="192"/>
      <c r="N34" s="132"/>
      <c r="O34" s="132"/>
      <c r="P34" s="85"/>
      <c r="Q34" s="132"/>
      <c r="R34" s="85"/>
      <c r="S34" s="132"/>
      <c r="T34" s="85"/>
      <c r="U34" s="132"/>
      <c r="V34" s="85"/>
      <c r="W34" s="132"/>
      <c r="X34" s="85"/>
      <c r="Y34" s="132"/>
      <c r="Z34" s="85"/>
      <c r="AA34" s="132"/>
      <c r="AB34" s="85"/>
      <c r="AC34" s="85"/>
      <c r="AD34" s="85"/>
    </row>
    <row r="35" spans="1:30" s="189" customFormat="1" ht="15.75">
      <c r="A35" s="85"/>
      <c r="C35" s="85"/>
      <c r="D35" s="85"/>
      <c r="E35" s="85"/>
      <c r="F35" s="192"/>
      <c r="G35" s="192"/>
      <c r="H35" s="192"/>
      <c r="I35" s="192"/>
      <c r="J35" s="192"/>
      <c r="K35" s="132"/>
      <c r="L35" s="132"/>
      <c r="M35" s="192"/>
      <c r="N35" s="132"/>
      <c r="O35" s="132"/>
      <c r="P35" s="85"/>
      <c r="Q35" s="132"/>
      <c r="R35" s="85"/>
      <c r="S35" s="132"/>
      <c r="T35" s="85"/>
      <c r="U35" s="132"/>
      <c r="V35" s="85"/>
      <c r="W35" s="132"/>
      <c r="X35" s="85"/>
      <c r="Y35" s="132"/>
      <c r="Z35" s="85"/>
      <c r="AA35" s="132"/>
      <c r="AB35" s="85"/>
      <c r="AC35" s="85"/>
      <c r="AD35" s="85"/>
    </row>
    <row r="36" spans="1:30" s="189" customFormat="1" ht="15.75">
      <c r="A36" s="85"/>
      <c r="C36" s="85"/>
      <c r="D36" s="85"/>
      <c r="E36" s="85"/>
      <c r="F36" s="192"/>
      <c r="G36" s="192"/>
      <c r="H36" s="192"/>
      <c r="I36" s="192"/>
      <c r="J36" s="192"/>
      <c r="K36" s="132"/>
      <c r="L36" s="132"/>
      <c r="M36" s="192"/>
      <c r="N36" s="132"/>
      <c r="O36" s="132"/>
      <c r="P36" s="85"/>
      <c r="Q36" s="132"/>
      <c r="R36" s="85"/>
      <c r="S36" s="132"/>
      <c r="T36" s="85"/>
      <c r="U36" s="132"/>
      <c r="V36" s="85"/>
      <c r="W36" s="132"/>
      <c r="X36" s="85"/>
      <c r="Y36" s="132"/>
      <c r="Z36" s="85"/>
      <c r="AA36" s="132"/>
      <c r="AB36" s="85"/>
      <c r="AC36" s="85"/>
      <c r="AD36" s="85"/>
    </row>
    <row r="37" spans="1:30" s="189" customFormat="1" ht="15.75">
      <c r="A37" s="85"/>
      <c r="C37" s="85"/>
      <c r="D37" s="85"/>
      <c r="E37" s="85"/>
      <c r="F37" s="192"/>
      <c r="G37" s="192"/>
      <c r="H37" s="192"/>
      <c r="I37" s="192"/>
      <c r="J37" s="192"/>
      <c r="K37" s="132"/>
      <c r="L37" s="132"/>
      <c r="M37" s="192"/>
      <c r="N37" s="132"/>
      <c r="O37" s="132"/>
      <c r="P37" s="85"/>
      <c r="Q37" s="132"/>
      <c r="R37" s="85"/>
      <c r="S37" s="132"/>
      <c r="T37" s="85"/>
      <c r="U37" s="132"/>
      <c r="V37" s="85"/>
      <c r="W37" s="132"/>
      <c r="X37" s="85"/>
      <c r="Y37" s="132"/>
      <c r="Z37" s="85"/>
      <c r="AA37" s="132"/>
      <c r="AB37" s="85"/>
      <c r="AC37" s="85"/>
      <c r="AD37" s="85"/>
    </row>
    <row r="38" spans="1:30" s="189" customFormat="1" ht="15.75">
      <c r="A38" s="85"/>
      <c r="C38" s="85"/>
      <c r="D38" s="85"/>
      <c r="E38" s="85"/>
      <c r="F38" s="192"/>
      <c r="G38" s="192"/>
      <c r="H38" s="192"/>
      <c r="I38" s="192"/>
      <c r="J38" s="192"/>
      <c r="K38" s="132"/>
      <c r="L38" s="132"/>
      <c r="M38" s="192"/>
      <c r="N38" s="132"/>
      <c r="O38" s="132"/>
      <c r="P38" s="85"/>
      <c r="Q38" s="132"/>
      <c r="R38" s="85"/>
      <c r="S38" s="132"/>
      <c r="T38" s="85"/>
      <c r="U38" s="132"/>
      <c r="V38" s="85"/>
      <c r="W38" s="132"/>
      <c r="X38" s="85"/>
      <c r="Y38" s="132"/>
      <c r="Z38" s="85"/>
      <c r="AA38" s="132"/>
      <c r="AB38" s="85"/>
      <c r="AC38" s="85"/>
      <c r="AD38" s="85"/>
    </row>
    <row r="39" spans="1:30" s="189" customFormat="1" ht="15.75">
      <c r="A39" s="85"/>
      <c r="C39" s="85"/>
      <c r="D39" s="85"/>
      <c r="E39" s="85"/>
      <c r="F39" s="192"/>
      <c r="G39" s="192"/>
      <c r="H39" s="192"/>
      <c r="I39" s="192"/>
      <c r="J39" s="192"/>
      <c r="K39" s="132"/>
      <c r="L39" s="132"/>
      <c r="M39" s="192"/>
      <c r="N39" s="132"/>
      <c r="O39" s="132"/>
      <c r="P39" s="85"/>
      <c r="Q39" s="132"/>
      <c r="R39" s="85"/>
      <c r="S39" s="132"/>
      <c r="T39" s="85"/>
      <c r="U39" s="132"/>
      <c r="V39" s="85"/>
      <c r="W39" s="132"/>
      <c r="X39" s="85"/>
      <c r="Y39" s="132"/>
      <c r="Z39" s="85"/>
      <c r="AA39" s="132"/>
      <c r="AB39" s="85"/>
      <c r="AC39" s="85"/>
      <c r="AD39" s="85"/>
    </row>
    <row r="40" spans="1:30" s="189" customFormat="1" ht="15.75">
      <c r="A40" s="85"/>
      <c r="C40" s="85"/>
      <c r="D40" s="85"/>
      <c r="E40" s="85"/>
      <c r="F40" s="192"/>
      <c r="G40" s="192"/>
      <c r="H40" s="192"/>
      <c r="I40" s="192"/>
      <c r="J40" s="192"/>
      <c r="K40" s="132"/>
      <c r="L40" s="132"/>
      <c r="M40" s="192"/>
      <c r="N40" s="132"/>
      <c r="O40" s="132"/>
      <c r="P40" s="85"/>
      <c r="Q40" s="132"/>
      <c r="R40" s="85"/>
      <c r="S40" s="132"/>
      <c r="T40" s="85"/>
      <c r="U40" s="132"/>
      <c r="V40" s="85"/>
      <c r="W40" s="132"/>
      <c r="X40" s="85"/>
      <c r="Y40" s="132"/>
      <c r="Z40" s="85"/>
      <c r="AA40" s="132"/>
      <c r="AB40" s="85"/>
      <c r="AC40" s="85"/>
      <c r="AD40" s="85"/>
    </row>
    <row r="41" spans="1:30" s="189" customFormat="1" ht="15.75">
      <c r="A41" s="85"/>
      <c r="C41" s="85"/>
      <c r="D41" s="85"/>
      <c r="E41" s="85"/>
      <c r="F41" s="192"/>
      <c r="G41" s="192"/>
      <c r="H41" s="192"/>
      <c r="I41" s="192"/>
      <c r="J41" s="192"/>
      <c r="K41" s="132"/>
      <c r="L41" s="132"/>
      <c r="M41" s="192"/>
      <c r="N41" s="132"/>
      <c r="O41" s="132"/>
      <c r="P41" s="85"/>
      <c r="Q41" s="132"/>
      <c r="R41" s="85"/>
      <c r="S41" s="132"/>
      <c r="T41" s="85"/>
      <c r="U41" s="132"/>
      <c r="V41" s="85"/>
      <c r="W41" s="132"/>
      <c r="X41" s="85"/>
      <c r="Y41" s="132"/>
      <c r="Z41" s="85"/>
      <c r="AA41" s="132"/>
      <c r="AB41" s="85"/>
      <c r="AC41" s="85"/>
      <c r="AD41" s="85"/>
    </row>
    <row r="42" spans="1:30" s="189" customFormat="1" ht="15.75">
      <c r="A42" s="85"/>
      <c r="C42" s="85"/>
      <c r="D42" s="85"/>
      <c r="E42" s="85"/>
      <c r="F42" s="192"/>
      <c r="G42" s="192"/>
      <c r="H42" s="192"/>
      <c r="I42" s="192"/>
      <c r="J42" s="192"/>
      <c r="K42" s="132"/>
      <c r="L42" s="132"/>
      <c r="M42" s="192"/>
      <c r="N42" s="132"/>
      <c r="O42" s="132"/>
      <c r="P42" s="85"/>
      <c r="Q42" s="132"/>
      <c r="R42" s="85"/>
      <c r="S42" s="132"/>
      <c r="T42" s="85"/>
      <c r="U42" s="132"/>
      <c r="V42" s="85"/>
      <c r="W42" s="132"/>
      <c r="X42" s="85"/>
      <c r="Y42" s="132"/>
      <c r="Z42" s="85"/>
      <c r="AA42" s="132"/>
      <c r="AB42" s="85"/>
      <c r="AC42" s="85"/>
      <c r="AD42" s="85"/>
    </row>
    <row r="43" spans="1:30" s="189" customFormat="1" ht="15.75">
      <c r="A43" s="85"/>
      <c r="C43" s="85"/>
      <c r="D43" s="85"/>
      <c r="E43" s="85"/>
      <c r="F43" s="192"/>
      <c r="G43" s="192"/>
      <c r="H43" s="192"/>
      <c r="I43" s="192"/>
      <c r="J43" s="192"/>
      <c r="K43" s="132"/>
      <c r="L43" s="132"/>
      <c r="M43" s="192"/>
      <c r="N43" s="132"/>
      <c r="O43" s="132"/>
      <c r="P43" s="85"/>
      <c r="Q43" s="132"/>
      <c r="R43" s="85"/>
      <c r="S43" s="132"/>
      <c r="T43" s="85"/>
      <c r="U43" s="132"/>
      <c r="V43" s="85"/>
      <c r="W43" s="132"/>
      <c r="X43" s="85"/>
      <c r="Y43" s="132"/>
      <c r="Z43" s="85"/>
      <c r="AA43" s="132"/>
      <c r="AB43" s="85"/>
      <c r="AC43" s="85"/>
      <c r="AD43" s="85"/>
    </row>
    <row r="44" spans="1:30" s="189" customFormat="1" ht="15.75">
      <c r="A44" s="85"/>
      <c r="C44" s="85"/>
      <c r="D44" s="85"/>
      <c r="E44" s="85"/>
      <c r="F44" s="192"/>
      <c r="G44" s="192"/>
      <c r="H44" s="192"/>
      <c r="I44" s="192"/>
      <c r="J44" s="192"/>
      <c r="K44" s="132"/>
      <c r="L44" s="132"/>
      <c r="M44" s="192"/>
      <c r="N44" s="132"/>
      <c r="O44" s="132"/>
      <c r="P44" s="85"/>
      <c r="Q44" s="132"/>
      <c r="R44" s="85"/>
      <c r="S44" s="132"/>
      <c r="T44" s="85"/>
      <c r="U44" s="132"/>
      <c r="V44" s="85"/>
      <c r="W44" s="132"/>
      <c r="X44" s="85"/>
      <c r="Y44" s="132"/>
      <c r="Z44" s="85"/>
      <c r="AA44" s="132"/>
      <c r="AB44" s="85"/>
      <c r="AC44" s="85"/>
      <c r="AD44" s="85"/>
    </row>
    <row r="45" spans="1:30" s="189" customFormat="1" ht="15.75">
      <c r="A45" s="85"/>
      <c r="C45" s="85"/>
      <c r="D45" s="85"/>
      <c r="E45" s="85"/>
      <c r="F45" s="192"/>
      <c r="G45" s="192"/>
      <c r="H45" s="192"/>
      <c r="I45" s="192"/>
      <c r="J45" s="192"/>
      <c r="K45" s="132"/>
      <c r="L45" s="132"/>
      <c r="M45" s="192"/>
      <c r="N45" s="132"/>
      <c r="O45" s="132"/>
      <c r="P45" s="85"/>
      <c r="Q45" s="132"/>
      <c r="R45" s="85"/>
      <c r="S45" s="132"/>
      <c r="T45" s="85"/>
      <c r="U45" s="132"/>
      <c r="V45" s="85"/>
      <c r="W45" s="132"/>
      <c r="X45" s="85"/>
      <c r="Y45" s="132"/>
      <c r="Z45" s="85"/>
      <c r="AA45" s="132"/>
      <c r="AB45" s="85"/>
      <c r="AC45" s="85"/>
      <c r="AD45" s="85"/>
    </row>
    <row r="46" spans="1:30" s="189" customFormat="1" ht="15.75">
      <c r="A46" s="85"/>
      <c r="C46" s="85"/>
      <c r="D46" s="85"/>
      <c r="E46" s="85"/>
      <c r="F46" s="192"/>
      <c r="G46" s="192"/>
      <c r="H46" s="192"/>
      <c r="I46" s="192"/>
      <c r="J46" s="192"/>
      <c r="K46" s="132"/>
      <c r="L46" s="132"/>
      <c r="M46" s="192"/>
      <c r="N46" s="132"/>
      <c r="O46" s="132"/>
      <c r="P46" s="85"/>
      <c r="Q46" s="132"/>
      <c r="R46" s="85"/>
      <c r="S46" s="132"/>
      <c r="T46" s="85"/>
      <c r="U46" s="132"/>
      <c r="V46" s="85"/>
      <c r="W46" s="132"/>
      <c r="X46" s="85"/>
      <c r="Y46" s="132"/>
      <c r="Z46" s="85"/>
      <c r="AA46" s="132"/>
      <c r="AB46" s="85"/>
      <c r="AC46" s="85"/>
      <c r="AD46" s="85"/>
    </row>
    <row r="47" spans="1:30" s="189" customFormat="1" ht="15.75">
      <c r="A47" s="85"/>
      <c r="C47" s="85"/>
      <c r="D47" s="85"/>
      <c r="E47" s="85"/>
      <c r="F47" s="192"/>
      <c r="G47" s="192"/>
      <c r="H47" s="192"/>
      <c r="I47" s="192"/>
      <c r="J47" s="192"/>
      <c r="K47" s="132"/>
      <c r="L47" s="132"/>
      <c r="M47" s="192"/>
      <c r="N47" s="132"/>
      <c r="O47" s="132"/>
      <c r="P47" s="85"/>
      <c r="Q47" s="132"/>
      <c r="R47" s="85"/>
      <c r="S47" s="132"/>
      <c r="T47" s="85"/>
      <c r="U47" s="132"/>
      <c r="V47" s="85"/>
      <c r="W47" s="132"/>
      <c r="X47" s="85"/>
      <c r="Y47" s="132"/>
      <c r="Z47" s="85"/>
      <c r="AA47" s="132"/>
      <c r="AB47" s="85"/>
      <c r="AC47" s="85"/>
      <c r="AD47" s="85"/>
    </row>
    <row r="48" spans="1:30" s="189" customFormat="1" ht="15.75">
      <c r="A48" s="85"/>
      <c r="C48" s="85"/>
      <c r="D48" s="85"/>
      <c r="E48" s="85"/>
      <c r="F48" s="192"/>
      <c r="G48" s="192"/>
      <c r="H48" s="192"/>
      <c r="I48" s="192"/>
      <c r="J48" s="192"/>
      <c r="K48" s="132"/>
      <c r="L48" s="132"/>
      <c r="M48" s="192"/>
      <c r="N48" s="132"/>
      <c r="O48" s="132"/>
      <c r="P48" s="85"/>
      <c r="Q48" s="132"/>
      <c r="R48" s="85"/>
      <c r="S48" s="132"/>
      <c r="T48" s="85"/>
      <c r="U48" s="132"/>
      <c r="V48" s="85"/>
      <c r="W48" s="132"/>
      <c r="X48" s="85"/>
      <c r="Y48" s="132"/>
      <c r="Z48" s="85"/>
      <c r="AA48" s="132"/>
      <c r="AB48" s="85"/>
      <c r="AC48" s="85"/>
      <c r="AD48" s="85"/>
    </row>
    <row r="49" spans="1:30" s="189" customFormat="1" ht="15.75">
      <c r="A49" s="85"/>
      <c r="C49" s="85"/>
      <c r="D49" s="85"/>
      <c r="E49" s="85"/>
      <c r="F49" s="192"/>
      <c r="G49" s="192"/>
      <c r="H49" s="192"/>
      <c r="I49" s="192"/>
      <c r="J49" s="192"/>
      <c r="K49" s="132"/>
      <c r="L49" s="132"/>
      <c r="M49" s="192"/>
      <c r="N49" s="132"/>
      <c r="O49" s="132"/>
      <c r="P49" s="85"/>
      <c r="Q49" s="132"/>
      <c r="R49" s="85"/>
      <c r="S49" s="132"/>
      <c r="T49" s="85"/>
      <c r="U49" s="132"/>
      <c r="V49" s="85"/>
      <c r="W49" s="132"/>
      <c r="X49" s="85"/>
      <c r="Y49" s="132"/>
      <c r="Z49" s="85"/>
      <c r="AA49" s="132"/>
      <c r="AB49" s="85"/>
      <c r="AC49" s="85"/>
      <c r="AD49" s="85"/>
    </row>
    <row r="50" spans="1:30" s="189" customFormat="1" ht="15.75">
      <c r="A50" s="85"/>
      <c r="C50" s="85"/>
      <c r="D50" s="85"/>
      <c r="E50" s="85"/>
      <c r="F50" s="192"/>
      <c r="G50" s="192"/>
      <c r="H50" s="192"/>
      <c r="I50" s="192"/>
      <c r="J50" s="192"/>
      <c r="K50" s="132"/>
      <c r="L50" s="132"/>
      <c r="M50" s="192"/>
      <c r="N50" s="132"/>
      <c r="O50" s="132"/>
      <c r="P50" s="85"/>
      <c r="Q50" s="132"/>
      <c r="R50" s="85"/>
      <c r="S50" s="132"/>
      <c r="T50" s="85"/>
      <c r="U50" s="132"/>
      <c r="V50" s="85"/>
      <c r="W50" s="132"/>
      <c r="X50" s="85"/>
      <c r="Y50" s="132"/>
      <c r="Z50" s="85"/>
      <c r="AA50" s="132"/>
      <c r="AB50" s="85"/>
      <c r="AC50" s="85"/>
      <c r="AD50" s="85"/>
    </row>
    <row r="51" spans="1:30" s="189" customFormat="1" ht="15.75">
      <c r="A51" s="85"/>
      <c r="C51" s="85"/>
      <c r="D51" s="85"/>
      <c r="E51" s="85"/>
      <c r="F51" s="192"/>
      <c r="G51" s="192"/>
      <c r="H51" s="192"/>
      <c r="I51" s="192"/>
      <c r="J51" s="192"/>
      <c r="K51" s="132"/>
      <c r="L51" s="132"/>
      <c r="M51" s="192"/>
      <c r="N51" s="132"/>
      <c r="O51" s="132"/>
      <c r="P51" s="85"/>
      <c r="Q51" s="132"/>
      <c r="R51" s="85"/>
      <c r="S51" s="132"/>
      <c r="T51" s="85"/>
      <c r="U51" s="132"/>
      <c r="V51" s="85"/>
      <c r="W51" s="132"/>
      <c r="X51" s="85"/>
      <c r="Y51" s="132"/>
      <c r="Z51" s="85"/>
      <c r="AA51" s="132"/>
      <c r="AB51" s="85"/>
      <c r="AC51" s="85"/>
      <c r="AD51" s="85"/>
    </row>
    <row r="52" spans="1:30" s="189" customFormat="1" ht="15.75">
      <c r="A52" s="85"/>
      <c r="C52" s="85"/>
      <c r="D52" s="85"/>
      <c r="E52" s="85"/>
      <c r="F52" s="192"/>
      <c r="G52" s="192"/>
      <c r="H52" s="192"/>
      <c r="I52" s="192"/>
      <c r="J52" s="192"/>
      <c r="K52" s="132"/>
      <c r="L52" s="132"/>
      <c r="M52" s="192"/>
      <c r="N52" s="132"/>
      <c r="O52" s="132"/>
      <c r="P52" s="85"/>
      <c r="Q52" s="132"/>
      <c r="R52" s="85"/>
      <c r="S52" s="132"/>
      <c r="T52" s="85"/>
      <c r="U52" s="132"/>
      <c r="V52" s="85"/>
      <c r="W52" s="132"/>
      <c r="X52" s="85"/>
      <c r="Y52" s="132"/>
      <c r="Z52" s="85"/>
      <c r="AA52" s="132"/>
      <c r="AB52" s="85"/>
      <c r="AC52" s="85"/>
      <c r="AD52" s="85"/>
    </row>
    <row r="53" spans="1:30" s="189" customFormat="1" ht="15.75">
      <c r="A53" s="85"/>
      <c r="C53" s="85"/>
      <c r="D53" s="85"/>
      <c r="E53" s="85"/>
      <c r="F53" s="192"/>
      <c r="G53" s="192"/>
      <c r="H53" s="192"/>
      <c r="I53" s="192"/>
      <c r="J53" s="192"/>
      <c r="K53" s="132"/>
      <c r="L53" s="132"/>
      <c r="M53" s="192"/>
      <c r="N53" s="132"/>
      <c r="O53" s="132"/>
      <c r="P53" s="85"/>
      <c r="Q53" s="132"/>
      <c r="R53" s="85"/>
      <c r="S53" s="132"/>
      <c r="T53" s="85"/>
      <c r="U53" s="132"/>
      <c r="V53" s="85"/>
      <c r="W53" s="132"/>
      <c r="X53" s="85"/>
      <c r="Y53" s="132"/>
      <c r="Z53" s="85"/>
      <c r="AA53" s="132"/>
      <c r="AB53" s="85"/>
      <c r="AC53" s="85"/>
      <c r="AD53" s="85"/>
    </row>
    <row r="54" spans="1:30" s="193" customFormat="1" ht="15.75">
      <c r="A54" s="87"/>
      <c r="C54" s="87"/>
      <c r="D54" s="87"/>
      <c r="E54" s="87"/>
      <c r="F54" s="194"/>
      <c r="G54" s="194"/>
      <c r="H54" s="194"/>
      <c r="I54" s="194"/>
      <c r="J54" s="194"/>
      <c r="K54" s="195"/>
      <c r="L54" s="195"/>
      <c r="M54" s="194"/>
      <c r="N54" s="195"/>
      <c r="O54" s="195"/>
      <c r="P54" s="87"/>
      <c r="Q54" s="195"/>
      <c r="R54" s="87"/>
      <c r="S54" s="195"/>
      <c r="T54" s="87"/>
      <c r="U54" s="195"/>
      <c r="V54" s="87"/>
      <c r="W54" s="195"/>
      <c r="X54" s="87"/>
      <c r="Y54" s="195"/>
      <c r="Z54" s="87"/>
      <c r="AA54" s="195"/>
      <c r="AB54" s="87"/>
      <c r="AC54" s="87"/>
      <c r="AD54" s="87"/>
    </row>
    <row r="55" spans="1:30" s="193" customFormat="1" ht="15.75">
      <c r="A55" s="87"/>
      <c r="C55" s="87"/>
      <c r="D55" s="87"/>
      <c r="E55" s="87"/>
      <c r="F55" s="194"/>
      <c r="G55" s="194"/>
      <c r="H55" s="194"/>
      <c r="I55" s="194"/>
      <c r="J55" s="194"/>
      <c r="K55" s="195"/>
      <c r="L55" s="195"/>
      <c r="M55" s="194"/>
      <c r="N55" s="195"/>
      <c r="O55" s="195"/>
      <c r="P55" s="87"/>
      <c r="Q55" s="195"/>
      <c r="R55" s="87"/>
      <c r="S55" s="195"/>
      <c r="T55" s="87"/>
      <c r="U55" s="195"/>
      <c r="V55" s="87"/>
      <c r="W55" s="195"/>
      <c r="X55" s="87"/>
      <c r="Y55" s="195"/>
      <c r="Z55" s="87"/>
      <c r="AA55" s="195"/>
      <c r="AB55" s="87"/>
      <c r="AC55" s="87"/>
      <c r="AD55" s="87"/>
    </row>
    <row r="56" spans="1:30" s="193" customFormat="1" ht="15.75">
      <c r="A56" s="87"/>
      <c r="C56" s="87"/>
      <c r="D56" s="87"/>
      <c r="E56" s="87"/>
      <c r="F56" s="194"/>
      <c r="G56" s="194"/>
      <c r="H56" s="194"/>
      <c r="I56" s="194"/>
      <c r="J56" s="194"/>
      <c r="K56" s="195"/>
      <c r="L56" s="195"/>
      <c r="M56" s="194"/>
      <c r="N56" s="195"/>
      <c r="O56" s="195"/>
      <c r="P56" s="87"/>
      <c r="Q56" s="195"/>
      <c r="R56" s="87"/>
      <c r="S56" s="195"/>
      <c r="T56" s="87"/>
      <c r="U56" s="195"/>
      <c r="V56" s="87"/>
      <c r="W56" s="195"/>
      <c r="X56" s="87"/>
      <c r="Y56" s="195"/>
      <c r="Z56" s="87"/>
      <c r="AA56" s="195"/>
      <c r="AB56" s="87"/>
      <c r="AC56" s="87"/>
      <c r="AD56" s="87"/>
    </row>
    <row r="57" spans="1:30" s="193" customFormat="1" ht="15.75">
      <c r="A57" s="87"/>
      <c r="C57" s="87"/>
      <c r="D57" s="87"/>
      <c r="E57" s="87"/>
      <c r="F57" s="194"/>
      <c r="G57" s="194"/>
      <c r="H57" s="194"/>
      <c r="I57" s="194"/>
      <c r="J57" s="194"/>
      <c r="K57" s="195"/>
      <c r="L57" s="195"/>
      <c r="M57" s="194"/>
      <c r="N57" s="195"/>
      <c r="O57" s="195"/>
      <c r="P57" s="87"/>
      <c r="Q57" s="195"/>
      <c r="R57" s="87"/>
      <c r="S57" s="195"/>
      <c r="T57" s="87"/>
      <c r="U57" s="195"/>
      <c r="V57" s="87"/>
      <c r="W57" s="195"/>
      <c r="X57" s="87"/>
      <c r="Y57" s="195"/>
      <c r="Z57" s="87"/>
      <c r="AA57" s="195"/>
      <c r="AB57" s="87"/>
      <c r="AC57" s="87"/>
      <c r="AD57" s="87"/>
    </row>
    <row r="58" spans="6:13" ht="15.75">
      <c r="F58" s="196"/>
      <c r="G58" s="196"/>
      <c r="H58" s="196"/>
      <c r="I58" s="196"/>
      <c r="J58" s="196"/>
      <c r="M58" s="196"/>
    </row>
    <row r="59" spans="6:13" ht="15.75">
      <c r="F59" s="196"/>
      <c r="G59" s="196"/>
      <c r="H59" s="196"/>
      <c r="I59" s="196"/>
      <c r="J59" s="196"/>
      <c r="M59" s="196"/>
    </row>
    <row r="60" spans="6:13" ht="15.75">
      <c r="F60" s="196"/>
      <c r="G60" s="196"/>
      <c r="H60" s="196"/>
      <c r="I60" s="196"/>
      <c r="J60" s="196"/>
      <c r="M60" s="196"/>
    </row>
    <row r="61" spans="6:13" ht="15.75">
      <c r="F61" s="196"/>
      <c r="G61" s="196"/>
      <c r="H61" s="196"/>
      <c r="I61" s="196"/>
      <c r="J61" s="196"/>
      <c r="M61" s="196"/>
    </row>
    <row r="62" spans="6:13" ht="15.75">
      <c r="F62" s="196"/>
      <c r="G62" s="196"/>
      <c r="H62" s="196"/>
      <c r="I62" s="196"/>
      <c r="J62" s="196"/>
      <c r="M62" s="196"/>
    </row>
    <row r="63" spans="6:13" ht="15.75">
      <c r="F63" s="196"/>
      <c r="G63" s="196"/>
      <c r="H63" s="196"/>
      <c r="I63" s="196"/>
      <c r="J63" s="196"/>
      <c r="M63" s="196"/>
    </row>
    <row r="64" spans="6:13" ht="15.75">
      <c r="F64" s="196"/>
      <c r="G64" s="196"/>
      <c r="H64" s="196"/>
      <c r="I64" s="196"/>
      <c r="J64" s="196"/>
      <c r="M64" s="196"/>
    </row>
    <row r="65" spans="6:13" ht="15.75">
      <c r="F65" s="196"/>
      <c r="G65" s="196"/>
      <c r="H65" s="196"/>
      <c r="I65" s="196"/>
      <c r="J65" s="196"/>
      <c r="M65" s="196"/>
    </row>
    <row r="66" spans="6:13" ht="15.75">
      <c r="F66" s="196"/>
      <c r="G66" s="196"/>
      <c r="H66" s="196"/>
      <c r="I66" s="196"/>
      <c r="J66" s="196"/>
      <c r="M66" s="196"/>
    </row>
    <row r="67" spans="6:13" ht="15.75">
      <c r="F67" s="196"/>
      <c r="G67" s="196"/>
      <c r="H67" s="196"/>
      <c r="I67" s="196"/>
      <c r="J67" s="196"/>
      <c r="M67" s="196"/>
    </row>
    <row r="68" spans="6:13" ht="15.75">
      <c r="F68" s="196"/>
      <c r="G68" s="196"/>
      <c r="H68" s="196"/>
      <c r="I68" s="196"/>
      <c r="J68" s="196"/>
      <c r="M68" s="196"/>
    </row>
    <row r="69" spans="6:13" ht="15.75">
      <c r="F69" s="196"/>
      <c r="G69" s="196"/>
      <c r="H69" s="196"/>
      <c r="I69" s="196"/>
      <c r="J69" s="196"/>
      <c r="M69" s="196"/>
    </row>
    <row r="70" spans="6:13" ht="15.75">
      <c r="F70" s="196"/>
      <c r="G70" s="196"/>
      <c r="H70" s="196"/>
      <c r="I70" s="196"/>
      <c r="J70" s="196"/>
      <c r="M70" s="196"/>
    </row>
    <row r="71" spans="6:13" ht="15.75">
      <c r="F71" s="196"/>
      <c r="G71" s="196"/>
      <c r="H71" s="196"/>
      <c r="I71" s="196"/>
      <c r="J71" s="196"/>
      <c r="M71" s="196"/>
    </row>
    <row r="72" spans="6:13" ht="15.75">
      <c r="F72" s="196"/>
      <c r="G72" s="196"/>
      <c r="H72" s="196"/>
      <c r="I72" s="196"/>
      <c r="J72" s="196"/>
      <c r="M72" s="196"/>
    </row>
    <row r="73" spans="6:13" ht="15.75">
      <c r="F73" s="196"/>
      <c r="G73" s="196"/>
      <c r="H73" s="196"/>
      <c r="I73" s="196"/>
      <c r="J73" s="196"/>
      <c r="M73" s="196"/>
    </row>
    <row r="74" spans="6:13" ht="15.75">
      <c r="F74" s="196"/>
      <c r="G74" s="196"/>
      <c r="H74" s="196"/>
      <c r="I74" s="196"/>
      <c r="J74" s="196"/>
      <c r="M74" s="196"/>
    </row>
    <row r="75" spans="6:13" ht="15.75">
      <c r="F75" s="196"/>
      <c r="G75" s="196"/>
      <c r="H75" s="196"/>
      <c r="I75" s="196"/>
      <c r="J75" s="196"/>
      <c r="M75" s="196"/>
    </row>
    <row r="76" spans="6:13" ht="15.75">
      <c r="F76" s="196"/>
      <c r="G76" s="196"/>
      <c r="H76" s="196"/>
      <c r="I76" s="196"/>
      <c r="J76" s="196"/>
      <c r="M76" s="196"/>
    </row>
    <row r="77" spans="6:13" ht="15.75">
      <c r="F77" s="196"/>
      <c r="G77" s="196"/>
      <c r="H77" s="196"/>
      <c r="I77" s="196"/>
      <c r="J77" s="196"/>
      <c r="M77" s="196"/>
    </row>
    <row r="78" spans="6:13" ht="15.75">
      <c r="F78" s="196"/>
      <c r="G78" s="196"/>
      <c r="H78" s="196"/>
      <c r="I78" s="196"/>
      <c r="J78" s="196"/>
      <c r="M78" s="196"/>
    </row>
    <row r="79" spans="6:13" ht="15.75">
      <c r="F79" s="196"/>
      <c r="G79" s="196"/>
      <c r="H79" s="196"/>
      <c r="I79" s="196"/>
      <c r="J79" s="196"/>
      <c r="M79" s="196"/>
    </row>
    <row r="80" spans="6:13" ht="15.75">
      <c r="F80" s="196"/>
      <c r="G80" s="196"/>
      <c r="H80" s="196"/>
      <c r="I80" s="196"/>
      <c r="J80" s="196"/>
      <c r="M80" s="196"/>
    </row>
    <row r="81" spans="6:13" ht="15.75">
      <c r="F81" s="196"/>
      <c r="G81" s="196"/>
      <c r="H81" s="196"/>
      <c r="I81" s="196"/>
      <c r="J81" s="196"/>
      <c r="M81" s="196"/>
    </row>
  </sheetData>
  <sheetProtection/>
  <mergeCells count="29">
    <mergeCell ref="A1:AD1"/>
    <mergeCell ref="A3:AD3"/>
    <mergeCell ref="A4:AD4"/>
    <mergeCell ref="A5:A6"/>
    <mergeCell ref="B5:B6"/>
    <mergeCell ref="C5:C6"/>
    <mergeCell ref="D5:D6"/>
    <mergeCell ref="E5:E6"/>
    <mergeCell ref="F5:F6"/>
    <mergeCell ref="G5:G6"/>
    <mergeCell ref="X5:Y5"/>
    <mergeCell ref="Z5:AA5"/>
    <mergeCell ref="AB5:AB6"/>
    <mergeCell ref="H5:H6"/>
    <mergeCell ref="I5:J5"/>
    <mergeCell ref="K5:L5"/>
    <mergeCell ref="M5:M6"/>
    <mergeCell ref="N5:O5"/>
    <mergeCell ref="P5:Q5"/>
    <mergeCell ref="A2:AD2"/>
    <mergeCell ref="AC5:AC6"/>
    <mergeCell ref="AD5:AD6"/>
    <mergeCell ref="B10:D10"/>
    <mergeCell ref="B21:E21"/>
    <mergeCell ref="B15:D15"/>
    <mergeCell ref="B18:D18"/>
    <mergeCell ref="R5:S5"/>
    <mergeCell ref="T5:U5"/>
    <mergeCell ref="V5:W5"/>
  </mergeCells>
  <printOptions/>
  <pageMargins left="0.7" right="0.7" top="1" bottom="0.5" header="0.3" footer="0.3"/>
  <pageSetup fitToHeight="0" fitToWidth="1" horizontalDpi="600" verticalDpi="600" orientation="landscape" paperSize="9" scale="58" r:id="rId3"/>
  <headerFooter>
    <oddFooter>&amp;CPage 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3"/>
  <sheetViews>
    <sheetView view="pageBreakPreview" zoomScale="70" zoomScaleSheetLayoutView="70" zoomScalePageLayoutView="0" workbookViewId="0" topLeftCell="U1">
      <selection activeCell="AC3" sqref="AC1:AG16384"/>
    </sheetView>
  </sheetViews>
  <sheetFormatPr defaultColWidth="8.7109375" defaultRowHeight="15"/>
  <cols>
    <col min="1" max="1" width="5.00390625" style="202" customWidth="1"/>
    <col min="2" max="2" width="27.57421875" style="188" customWidth="1"/>
    <col min="3" max="3" width="28.57421875" style="188" customWidth="1"/>
    <col min="4" max="4" width="27.8515625" style="202" customWidth="1"/>
    <col min="5" max="5" width="14.421875" style="203" customWidth="1"/>
    <col min="6" max="6" width="19.421875" style="202" customWidth="1"/>
    <col min="7" max="7" width="18.57421875" style="202" customWidth="1"/>
    <col min="8" max="8" width="14.421875" style="202" customWidth="1"/>
    <col min="9" max="9" width="16.140625" style="202" customWidth="1"/>
    <col min="10" max="10" width="17.8515625" style="202" bestFit="1" customWidth="1"/>
    <col min="11" max="11" width="17.57421875" style="200" customWidth="1"/>
    <col min="12" max="12" width="12.57421875" style="200" customWidth="1"/>
    <col min="13" max="13" width="16.140625" style="202" customWidth="1"/>
    <col min="14" max="14" width="11.00390625" style="202" customWidth="1"/>
    <col min="15" max="15" width="19.57421875" style="202" customWidth="1"/>
    <col min="16" max="16" width="14.140625" style="204" customWidth="1"/>
    <col min="17" max="17" width="12.00390625" style="202" customWidth="1"/>
    <col min="18" max="18" width="14.421875" style="204" customWidth="1"/>
    <col min="19" max="19" width="17.00390625" style="205" customWidth="1"/>
    <col min="20" max="20" width="12.7109375" style="206" customWidth="1"/>
    <col min="21" max="21" width="15.140625" style="207" customWidth="1"/>
    <col min="22" max="22" width="16.57421875" style="204" bestFit="1" customWidth="1"/>
    <col min="23" max="23" width="11.57421875" style="202" customWidth="1"/>
    <col min="24" max="24" width="12.7109375" style="202" customWidth="1"/>
    <col min="25" max="28" width="10.421875" style="202" customWidth="1"/>
    <col min="29" max="29" width="25.57421875" style="188" customWidth="1"/>
    <col min="30" max="30" width="10.140625" style="188" customWidth="1"/>
    <col min="31" max="16384" width="8.7109375" style="188" customWidth="1"/>
  </cols>
  <sheetData>
    <row r="1" spans="1:29" ht="15.75">
      <c r="A1" s="484" t="s">
        <v>1686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</row>
    <row r="2" spans="1:29" ht="15.75">
      <c r="A2" s="484" t="str">
        <f>'Tong Hop'!A3:Q3</f>
        <v>Đến ngày 31 tháng 3 năm 2023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</row>
    <row r="3" spans="11:12" ht="15.75">
      <c r="K3" s="202"/>
      <c r="L3" s="202"/>
    </row>
    <row r="4" spans="1:32" s="209" customFormat="1" ht="19.5" customHeight="1">
      <c r="A4" s="485" t="s">
        <v>0</v>
      </c>
      <c r="B4" s="485" t="s">
        <v>1</v>
      </c>
      <c r="C4" s="485" t="s">
        <v>2</v>
      </c>
      <c r="D4" s="485" t="s">
        <v>3</v>
      </c>
      <c r="E4" s="485" t="s">
        <v>5</v>
      </c>
      <c r="F4" s="485" t="s">
        <v>4</v>
      </c>
      <c r="G4" s="485" t="s">
        <v>70</v>
      </c>
      <c r="H4" s="485" t="s">
        <v>1105</v>
      </c>
      <c r="I4" s="485" t="s">
        <v>6</v>
      </c>
      <c r="J4" s="485"/>
      <c r="K4" s="486" t="s">
        <v>1442</v>
      </c>
      <c r="L4" s="486"/>
      <c r="M4" s="485" t="s">
        <v>1019</v>
      </c>
      <c r="N4" s="486" t="s">
        <v>8</v>
      </c>
      <c r="O4" s="486"/>
      <c r="P4" s="485" t="s">
        <v>10</v>
      </c>
      <c r="Q4" s="485"/>
      <c r="R4" s="485"/>
      <c r="S4" s="485"/>
      <c r="T4" s="485" t="s">
        <v>115</v>
      </c>
      <c r="U4" s="485"/>
      <c r="V4" s="485" t="s">
        <v>29</v>
      </c>
      <c r="W4" s="485"/>
      <c r="X4" s="485" t="s">
        <v>38</v>
      </c>
      <c r="Y4" s="485"/>
      <c r="Z4" s="485" t="s">
        <v>129</v>
      </c>
      <c r="AA4" s="485"/>
      <c r="AB4" s="485" t="s">
        <v>146</v>
      </c>
      <c r="AC4" s="485" t="s">
        <v>14</v>
      </c>
      <c r="AD4" s="485" t="s">
        <v>15</v>
      </c>
      <c r="AE4" s="208"/>
      <c r="AF4" s="208"/>
    </row>
    <row r="5" spans="1:32" s="155" customFormat="1" ht="19.5" customHeight="1">
      <c r="A5" s="485"/>
      <c r="B5" s="485"/>
      <c r="C5" s="485"/>
      <c r="D5" s="485"/>
      <c r="E5" s="485"/>
      <c r="F5" s="485"/>
      <c r="G5" s="485"/>
      <c r="H5" s="485"/>
      <c r="I5" s="267" t="s">
        <v>7</v>
      </c>
      <c r="J5" s="267" t="s">
        <v>30</v>
      </c>
      <c r="K5" s="266" t="s">
        <v>1443</v>
      </c>
      <c r="L5" s="266" t="s">
        <v>1444</v>
      </c>
      <c r="M5" s="485"/>
      <c r="N5" s="266" t="s">
        <v>9</v>
      </c>
      <c r="O5" s="266" t="s">
        <v>103</v>
      </c>
      <c r="P5" s="267" t="s">
        <v>11</v>
      </c>
      <c r="Q5" s="266" t="s">
        <v>12</v>
      </c>
      <c r="R5" s="267" t="s">
        <v>18</v>
      </c>
      <c r="S5" s="266" t="s">
        <v>12</v>
      </c>
      <c r="T5" s="267" t="s">
        <v>16</v>
      </c>
      <c r="U5" s="267" t="s">
        <v>12</v>
      </c>
      <c r="V5" s="267" t="s">
        <v>18</v>
      </c>
      <c r="W5" s="266" t="s">
        <v>12</v>
      </c>
      <c r="X5" s="267" t="s">
        <v>11</v>
      </c>
      <c r="Y5" s="266" t="s">
        <v>37</v>
      </c>
      <c r="Z5" s="267" t="s">
        <v>11</v>
      </c>
      <c r="AA5" s="266" t="s">
        <v>12</v>
      </c>
      <c r="AB5" s="485"/>
      <c r="AC5" s="485"/>
      <c r="AD5" s="485"/>
      <c r="AE5" s="208"/>
      <c r="AF5" s="208"/>
    </row>
    <row r="6" spans="1:32" s="213" customFormat="1" ht="15.75" hidden="1">
      <c r="A6" s="211">
        <v>1</v>
      </c>
      <c r="B6" s="211">
        <v>2</v>
      </c>
      <c r="C6" s="211">
        <v>3</v>
      </c>
      <c r="D6" s="211">
        <v>4</v>
      </c>
      <c r="E6" s="211">
        <v>5</v>
      </c>
      <c r="F6" s="211">
        <v>6</v>
      </c>
      <c r="G6" s="211">
        <v>7</v>
      </c>
      <c r="H6" s="211"/>
      <c r="I6" s="211">
        <v>8</v>
      </c>
      <c r="J6" s="211">
        <v>9</v>
      </c>
      <c r="K6" s="198"/>
      <c r="L6" s="198"/>
      <c r="M6" s="211">
        <v>10</v>
      </c>
      <c r="N6" s="198">
        <v>11</v>
      </c>
      <c r="O6" s="198">
        <v>12</v>
      </c>
      <c r="P6" s="211">
        <v>13</v>
      </c>
      <c r="Q6" s="198">
        <v>14</v>
      </c>
      <c r="R6" s="211">
        <v>15</v>
      </c>
      <c r="S6" s="198">
        <v>16</v>
      </c>
      <c r="T6" s="211">
        <v>17</v>
      </c>
      <c r="U6" s="211">
        <v>18</v>
      </c>
      <c r="V6" s="211">
        <v>19</v>
      </c>
      <c r="W6" s="198">
        <v>20</v>
      </c>
      <c r="X6" s="211">
        <v>21</v>
      </c>
      <c r="Y6" s="198">
        <v>22</v>
      </c>
      <c r="Z6" s="211">
        <v>23</v>
      </c>
      <c r="AA6" s="198">
        <v>24</v>
      </c>
      <c r="AB6" s="211">
        <v>25</v>
      </c>
      <c r="AC6" s="211">
        <v>31</v>
      </c>
      <c r="AD6" s="211">
        <v>32</v>
      </c>
      <c r="AE6" s="212"/>
      <c r="AF6" s="212"/>
    </row>
    <row r="7" spans="1:32" s="213" customFormat="1" ht="15.75" hidden="1">
      <c r="A7" s="211">
        <v>1</v>
      </c>
      <c r="B7" s="211">
        <v>2</v>
      </c>
      <c r="C7" s="211">
        <v>3</v>
      </c>
      <c r="D7" s="211">
        <v>4</v>
      </c>
      <c r="E7" s="211"/>
      <c r="F7" s="211">
        <v>5</v>
      </c>
      <c r="G7" s="211">
        <v>6</v>
      </c>
      <c r="H7" s="211"/>
      <c r="I7" s="211"/>
      <c r="J7" s="211"/>
      <c r="K7" s="198"/>
      <c r="L7" s="198"/>
      <c r="M7" s="211"/>
      <c r="N7" s="198">
        <v>7</v>
      </c>
      <c r="O7" s="198">
        <v>8</v>
      </c>
      <c r="P7" s="211"/>
      <c r="Q7" s="198"/>
      <c r="R7" s="211"/>
      <c r="S7" s="198"/>
      <c r="T7" s="211"/>
      <c r="U7" s="211"/>
      <c r="V7" s="211">
        <v>9</v>
      </c>
      <c r="W7" s="198">
        <v>10</v>
      </c>
      <c r="X7" s="211">
        <v>11</v>
      </c>
      <c r="Y7" s="198">
        <v>12</v>
      </c>
      <c r="Z7" s="211"/>
      <c r="AA7" s="198"/>
      <c r="AB7" s="211"/>
      <c r="AC7" s="211">
        <v>13</v>
      </c>
      <c r="AD7" s="211">
        <v>13</v>
      </c>
      <c r="AE7" s="212"/>
      <c r="AF7" s="212"/>
    </row>
    <row r="8" spans="1:32" s="213" customFormat="1" ht="15.75">
      <c r="A8" s="211">
        <v>1</v>
      </c>
      <c r="B8" s="211">
        <v>2</v>
      </c>
      <c r="C8" s="211">
        <v>3</v>
      </c>
      <c r="D8" s="211">
        <v>4</v>
      </c>
      <c r="E8" s="211">
        <v>5</v>
      </c>
      <c r="F8" s="211">
        <v>6</v>
      </c>
      <c r="G8" s="211">
        <v>7</v>
      </c>
      <c r="H8" s="211"/>
      <c r="I8" s="211"/>
      <c r="J8" s="211"/>
      <c r="K8" s="198" t="s">
        <v>1659</v>
      </c>
      <c r="L8" s="198" t="s">
        <v>1682</v>
      </c>
      <c r="M8" s="211"/>
      <c r="N8" s="198"/>
      <c r="O8" s="198"/>
      <c r="P8" s="211"/>
      <c r="Q8" s="198"/>
      <c r="R8" s="211"/>
      <c r="S8" s="198"/>
      <c r="T8" s="211"/>
      <c r="U8" s="211"/>
      <c r="V8" s="211">
        <v>10</v>
      </c>
      <c r="W8" s="198" t="s">
        <v>1707</v>
      </c>
      <c r="X8" s="211"/>
      <c r="Y8" s="198"/>
      <c r="Z8" s="211"/>
      <c r="AA8" s="198"/>
      <c r="AB8" s="211"/>
      <c r="AC8" s="211">
        <v>12</v>
      </c>
      <c r="AD8" s="211"/>
      <c r="AE8" s="212"/>
      <c r="AF8" s="212"/>
    </row>
    <row r="9" spans="1:30" s="221" customFormat="1" ht="24.75" customHeight="1">
      <c r="A9" s="211" t="s">
        <v>116</v>
      </c>
      <c r="B9" s="487" t="s">
        <v>1683</v>
      </c>
      <c r="C9" s="487"/>
      <c r="D9" s="487"/>
      <c r="E9" s="219"/>
      <c r="F9" s="219">
        <f>SUM(F10:F12)</f>
        <v>2523300</v>
      </c>
      <c r="G9" s="219">
        <f aca="true" t="shared" si="0" ref="G9:M9">SUM(G10:G12)</f>
        <v>159764136000</v>
      </c>
      <c r="H9" s="219">
        <f t="shared" si="0"/>
        <v>6889.12</v>
      </c>
      <c r="I9" s="219">
        <f t="shared" si="0"/>
        <v>23964620400</v>
      </c>
      <c r="J9" s="219">
        <f t="shared" si="0"/>
        <v>135799515600</v>
      </c>
      <c r="K9" s="219"/>
      <c r="L9" s="219"/>
      <c r="M9" s="219">
        <f t="shared" si="0"/>
        <v>0</v>
      </c>
      <c r="N9" s="211"/>
      <c r="O9" s="211"/>
      <c r="P9" s="220"/>
      <c r="Q9" s="211"/>
      <c r="R9" s="220"/>
      <c r="S9" s="211"/>
      <c r="T9" s="220"/>
      <c r="U9" s="198"/>
      <c r="V9" s="220"/>
      <c r="W9" s="211"/>
      <c r="X9" s="211"/>
      <c r="Y9" s="211"/>
      <c r="Z9" s="211"/>
      <c r="AA9" s="211"/>
      <c r="AB9" s="211"/>
      <c r="AC9" s="249"/>
      <c r="AD9" s="249"/>
    </row>
    <row r="10" spans="1:30" s="187" customFormat="1" ht="49.5" customHeight="1">
      <c r="A10" s="251">
        <v>1</v>
      </c>
      <c r="B10" s="72" t="s">
        <v>1020</v>
      </c>
      <c r="C10" s="72" t="s">
        <v>1024</v>
      </c>
      <c r="D10" s="73" t="s">
        <v>1021</v>
      </c>
      <c r="E10" s="73" t="s">
        <v>1022</v>
      </c>
      <c r="F10" s="79">
        <v>422300</v>
      </c>
      <c r="G10" s="79">
        <f>H10*23300*1000</f>
        <v>6922896000</v>
      </c>
      <c r="H10" s="169">
        <v>297.12</v>
      </c>
      <c r="I10" s="79">
        <f>G10*15%</f>
        <v>1038434400</v>
      </c>
      <c r="J10" s="79">
        <f>G10-I10</f>
        <v>5884461600</v>
      </c>
      <c r="K10" s="154"/>
      <c r="L10" s="154"/>
      <c r="M10" s="79"/>
      <c r="N10" s="77"/>
      <c r="O10" s="77"/>
      <c r="P10" s="73"/>
      <c r="Q10" s="127"/>
      <c r="R10" s="73"/>
      <c r="S10" s="127"/>
      <c r="T10" s="73"/>
      <c r="U10" s="73"/>
      <c r="V10" s="73"/>
      <c r="W10" s="127"/>
      <c r="X10" s="73"/>
      <c r="Y10" s="127"/>
      <c r="Z10" s="73"/>
      <c r="AA10" s="127"/>
      <c r="AB10" s="73"/>
      <c r="AC10" s="73"/>
      <c r="AD10" s="73" t="s">
        <v>1023</v>
      </c>
    </row>
    <row r="11" spans="1:30" s="190" customFormat="1" ht="49.5" customHeight="1">
      <c r="A11" s="251">
        <v>2</v>
      </c>
      <c r="B11" s="149" t="s">
        <v>1147</v>
      </c>
      <c r="C11" s="149" t="s">
        <v>1246</v>
      </c>
      <c r="D11" s="150" t="s">
        <v>1459</v>
      </c>
      <c r="E11" s="150" t="s">
        <v>1022</v>
      </c>
      <c r="F11" s="156">
        <v>1406000</v>
      </c>
      <c r="G11" s="156">
        <v>83601240000</v>
      </c>
      <c r="H11" s="170">
        <v>3592</v>
      </c>
      <c r="I11" s="156">
        <f>G11*0.15</f>
        <v>12540186000</v>
      </c>
      <c r="J11" s="156">
        <f>G11-I11</f>
        <v>71061054000</v>
      </c>
      <c r="K11" s="154" t="s">
        <v>1450</v>
      </c>
      <c r="L11" s="154" t="s">
        <v>1445</v>
      </c>
      <c r="M11" s="156"/>
      <c r="N11" s="153"/>
      <c r="O11" s="153"/>
      <c r="P11" s="150"/>
      <c r="Q11" s="154"/>
      <c r="R11" s="150"/>
      <c r="S11" s="154"/>
      <c r="T11" s="150"/>
      <c r="U11" s="150"/>
      <c r="V11" s="150"/>
      <c r="W11" s="154"/>
      <c r="X11" s="150"/>
      <c r="Y11" s="154"/>
      <c r="Z11" s="150"/>
      <c r="AA11" s="154"/>
      <c r="AB11" s="150"/>
      <c r="AC11" s="150"/>
      <c r="AD11" s="150"/>
    </row>
    <row r="12" spans="1:30" s="190" customFormat="1" ht="69.75" customHeight="1">
      <c r="A12" s="251">
        <v>3</v>
      </c>
      <c r="B12" s="149" t="s">
        <v>1451</v>
      </c>
      <c r="C12" s="149" t="s">
        <v>1452</v>
      </c>
      <c r="D12" s="150" t="s">
        <v>1458</v>
      </c>
      <c r="E12" s="150" t="s">
        <v>1453</v>
      </c>
      <c r="F12" s="156">
        <v>695000</v>
      </c>
      <c r="G12" s="156">
        <f>3000000*23080</f>
        <v>69240000000</v>
      </c>
      <c r="H12" s="170">
        <v>3000</v>
      </c>
      <c r="I12" s="156">
        <f>G12*0.15</f>
        <v>10386000000</v>
      </c>
      <c r="J12" s="156">
        <f>G12-I12</f>
        <v>58854000000</v>
      </c>
      <c r="K12" s="154" t="s">
        <v>1450</v>
      </c>
      <c r="L12" s="154" t="s">
        <v>1445</v>
      </c>
      <c r="M12" s="156"/>
      <c r="N12" s="153"/>
      <c r="O12" s="153"/>
      <c r="P12" s="150"/>
      <c r="Q12" s="154"/>
      <c r="R12" s="150"/>
      <c r="S12" s="154"/>
      <c r="T12" s="150"/>
      <c r="U12" s="150"/>
      <c r="V12" s="150"/>
      <c r="W12" s="154"/>
      <c r="X12" s="150"/>
      <c r="Y12" s="154"/>
      <c r="Z12" s="150"/>
      <c r="AA12" s="154"/>
      <c r="AB12" s="150"/>
      <c r="AC12" s="150"/>
      <c r="AD12" s="150"/>
    </row>
    <row r="13" spans="1:30" s="221" customFormat="1" ht="24.75" customHeight="1">
      <c r="A13" s="211" t="s">
        <v>137</v>
      </c>
      <c r="B13" s="487" t="s">
        <v>1684</v>
      </c>
      <c r="C13" s="487"/>
      <c r="D13" s="487"/>
      <c r="E13" s="219"/>
      <c r="F13" s="219">
        <f>F14+F15</f>
        <v>5769580</v>
      </c>
      <c r="G13" s="219">
        <f aca="true" t="shared" si="1" ref="G13:M13">G14+G15</f>
        <v>107487800000</v>
      </c>
      <c r="H13" s="219">
        <f t="shared" si="1"/>
        <v>4794</v>
      </c>
      <c r="I13" s="219">
        <f t="shared" si="1"/>
        <v>16123170000</v>
      </c>
      <c r="J13" s="219">
        <f t="shared" si="1"/>
        <v>91364630000</v>
      </c>
      <c r="K13" s="219"/>
      <c r="L13" s="219"/>
      <c r="M13" s="219">
        <f t="shared" si="1"/>
        <v>0</v>
      </c>
      <c r="N13" s="232"/>
      <c r="O13" s="211"/>
      <c r="P13" s="220"/>
      <c r="Q13" s="211"/>
      <c r="R13" s="220"/>
      <c r="S13" s="211"/>
      <c r="T13" s="220"/>
      <c r="U13" s="198"/>
      <c r="V13" s="220"/>
      <c r="W13" s="211"/>
      <c r="X13" s="211"/>
      <c r="Y13" s="211"/>
      <c r="Z13" s="211"/>
      <c r="AA13" s="211"/>
      <c r="AB13" s="211"/>
      <c r="AC13" s="249"/>
      <c r="AD13" s="249"/>
    </row>
    <row r="14" spans="1:30" s="189" customFormat="1" ht="49.5" customHeight="1">
      <c r="A14" s="75">
        <v>1</v>
      </c>
      <c r="B14" s="72" t="s">
        <v>131</v>
      </c>
      <c r="C14" s="72" t="s">
        <v>130</v>
      </c>
      <c r="D14" s="73" t="s">
        <v>132</v>
      </c>
      <c r="E14" s="73" t="s">
        <v>1062</v>
      </c>
      <c r="F14" s="79">
        <v>4025850</v>
      </c>
      <c r="G14" s="79">
        <v>55093800000</v>
      </c>
      <c r="H14" s="169">
        <v>2516</v>
      </c>
      <c r="I14" s="79">
        <f>G14*15%</f>
        <v>8264070000</v>
      </c>
      <c r="J14" s="79">
        <f>G14-I14</f>
        <v>46829730000</v>
      </c>
      <c r="K14" s="154"/>
      <c r="L14" s="154"/>
      <c r="M14" s="79"/>
      <c r="N14" s="77"/>
      <c r="O14" s="77" t="s">
        <v>135</v>
      </c>
      <c r="P14" s="73"/>
      <c r="Q14" s="127"/>
      <c r="R14" s="73"/>
      <c r="S14" s="127"/>
      <c r="T14" s="73"/>
      <c r="U14" s="73"/>
      <c r="V14" s="73"/>
      <c r="W14" s="127"/>
      <c r="X14" s="73"/>
      <c r="Y14" s="127"/>
      <c r="Z14" s="73" t="s">
        <v>1517</v>
      </c>
      <c r="AA14" s="127" t="s">
        <v>1516</v>
      </c>
      <c r="AB14" s="73"/>
      <c r="AC14" s="73"/>
      <c r="AD14" s="73" t="s">
        <v>136</v>
      </c>
    </row>
    <row r="15" spans="1:30" s="187" customFormat="1" ht="76.5" customHeight="1">
      <c r="A15" s="251">
        <v>2</v>
      </c>
      <c r="B15" s="72" t="s">
        <v>1102</v>
      </c>
      <c r="C15" s="72" t="s">
        <v>1060</v>
      </c>
      <c r="D15" s="73" t="s">
        <v>1061</v>
      </c>
      <c r="E15" s="73" t="s">
        <v>1062</v>
      </c>
      <c r="F15" s="79">
        <v>1743730</v>
      </c>
      <c r="G15" s="79">
        <f>2.278*23000*1000000</f>
        <v>52394000000</v>
      </c>
      <c r="H15" s="169">
        <v>2278</v>
      </c>
      <c r="I15" s="79">
        <f>G15*15%</f>
        <v>7859100000</v>
      </c>
      <c r="J15" s="79">
        <f>G15-I15</f>
        <v>44534900000</v>
      </c>
      <c r="K15" s="154"/>
      <c r="L15" s="154"/>
      <c r="M15" s="79"/>
      <c r="N15" s="77"/>
      <c r="O15" s="77" t="s">
        <v>1063</v>
      </c>
      <c r="P15" s="73"/>
      <c r="Q15" s="127"/>
      <c r="R15" s="73"/>
      <c r="S15" s="127"/>
      <c r="T15" s="73"/>
      <c r="U15" s="73"/>
      <c r="V15" s="73"/>
      <c r="W15" s="127"/>
      <c r="X15" s="73"/>
      <c r="Y15" s="127"/>
      <c r="Z15" s="73"/>
      <c r="AA15" s="127"/>
      <c r="AB15" s="73"/>
      <c r="AC15" s="73"/>
      <c r="AD15" s="73" t="s">
        <v>1064</v>
      </c>
    </row>
    <row r="16" spans="1:30" s="221" customFormat="1" ht="24.75" customHeight="1">
      <c r="A16" s="211" t="s">
        <v>148</v>
      </c>
      <c r="B16" s="487" t="s">
        <v>1685</v>
      </c>
      <c r="C16" s="487"/>
      <c r="D16" s="487"/>
      <c r="E16" s="219"/>
      <c r="F16" s="219">
        <f>SUM(F17:F20)</f>
        <v>459700</v>
      </c>
      <c r="G16" s="219">
        <f aca="true" t="shared" si="2" ref="G16:M16">SUM(G17:G20)</f>
        <v>6941448903</v>
      </c>
      <c r="H16" s="219">
        <f t="shared" si="2"/>
        <v>0</v>
      </c>
      <c r="I16" s="219">
        <f t="shared" si="2"/>
        <v>808289780.6</v>
      </c>
      <c r="J16" s="219">
        <f t="shared" si="2"/>
        <v>3233159122.4</v>
      </c>
      <c r="K16" s="219"/>
      <c r="L16" s="219"/>
      <c r="M16" s="219">
        <f t="shared" si="2"/>
        <v>0</v>
      </c>
      <c r="N16" s="234"/>
      <c r="O16" s="211"/>
      <c r="P16" s="235"/>
      <c r="Q16" s="211"/>
      <c r="R16" s="220"/>
      <c r="S16" s="211"/>
      <c r="T16" s="220"/>
      <c r="U16" s="198"/>
      <c r="V16" s="220"/>
      <c r="W16" s="211"/>
      <c r="X16" s="211"/>
      <c r="Y16" s="211"/>
      <c r="Z16" s="211"/>
      <c r="AA16" s="211"/>
      <c r="AB16" s="211"/>
      <c r="AC16" s="249"/>
      <c r="AD16" s="249"/>
    </row>
    <row r="17" spans="1:30" s="140" customFormat="1" ht="49.5" customHeight="1">
      <c r="A17" s="136">
        <v>1</v>
      </c>
      <c r="B17" s="135" t="s">
        <v>1616</v>
      </c>
      <c r="C17" s="135" t="s">
        <v>1617</v>
      </c>
      <c r="D17" s="136" t="s">
        <v>1622</v>
      </c>
      <c r="E17" s="65" t="s">
        <v>1623</v>
      </c>
      <c r="F17" s="137">
        <v>173700</v>
      </c>
      <c r="G17" s="137">
        <v>2114218363</v>
      </c>
      <c r="H17" s="138"/>
      <c r="I17" s="137">
        <f>G17*0.2</f>
        <v>422843672.6</v>
      </c>
      <c r="J17" s="137">
        <f>G17-I17</f>
        <v>1691374690.4</v>
      </c>
      <c r="K17" s="154"/>
      <c r="L17" s="154"/>
      <c r="M17" s="137"/>
      <c r="N17" s="141"/>
      <c r="O17" s="141"/>
      <c r="P17" s="142"/>
      <c r="Q17" s="142"/>
      <c r="R17" s="136"/>
      <c r="S17" s="139"/>
      <c r="T17" s="136"/>
      <c r="U17" s="139"/>
      <c r="V17" s="136"/>
      <c r="W17" s="139"/>
      <c r="X17" s="136"/>
      <c r="Y17" s="139"/>
      <c r="Z17" s="136"/>
      <c r="AA17" s="139"/>
      <c r="AB17" s="136"/>
      <c r="AC17" s="136"/>
      <c r="AD17" s="136"/>
    </row>
    <row r="18" spans="1:30" s="25" customFormat="1" ht="49.5" customHeight="1">
      <c r="A18" s="262">
        <f>A17+1</f>
        <v>2</v>
      </c>
      <c r="B18" s="263" t="s">
        <v>1616</v>
      </c>
      <c r="C18" s="263" t="s">
        <v>1618</v>
      </c>
      <c r="D18" s="31" t="s">
        <v>1622</v>
      </c>
      <c r="E18" s="31" t="s">
        <v>1624</v>
      </c>
      <c r="F18" s="32">
        <v>128000</v>
      </c>
      <c r="G18" s="32">
        <v>1927230540</v>
      </c>
      <c r="H18" s="117"/>
      <c r="I18" s="137">
        <f>G18*0.2</f>
        <v>385446108</v>
      </c>
      <c r="J18" s="137">
        <f>G18-I18</f>
        <v>1541784432</v>
      </c>
      <c r="K18" s="201"/>
      <c r="L18" s="201"/>
      <c r="M18" s="32"/>
      <c r="N18" s="172"/>
      <c r="O18" s="172"/>
      <c r="P18" s="131"/>
      <c r="Q18" s="131"/>
      <c r="R18" s="31"/>
      <c r="S18" s="33"/>
      <c r="T18" s="31"/>
      <c r="U18" s="33"/>
      <c r="V18" s="31"/>
      <c r="W18" s="33"/>
      <c r="X18" s="31"/>
      <c r="Y18" s="33"/>
      <c r="Z18" s="31"/>
      <c r="AA18" s="33"/>
      <c r="AB18" s="31"/>
      <c r="AC18" s="31"/>
      <c r="AD18" s="31"/>
    </row>
    <row r="19" spans="1:30" s="25" customFormat="1" ht="49.5" customHeight="1">
      <c r="A19" s="262">
        <f>A18+1</f>
        <v>3</v>
      </c>
      <c r="B19" s="263" t="s">
        <v>1717</v>
      </c>
      <c r="C19" s="263" t="s">
        <v>1716</v>
      </c>
      <c r="D19" s="31" t="s">
        <v>1718</v>
      </c>
      <c r="E19" s="31" t="s">
        <v>645</v>
      </c>
      <c r="F19" s="32">
        <v>38000</v>
      </c>
      <c r="G19" s="270">
        <v>1400000000</v>
      </c>
      <c r="H19" s="117"/>
      <c r="I19" s="137"/>
      <c r="J19" s="137"/>
      <c r="K19" s="201"/>
      <c r="L19" s="201"/>
      <c r="M19" s="32"/>
      <c r="N19" s="172"/>
      <c r="O19" s="172"/>
      <c r="P19" s="131"/>
      <c r="Q19" s="131"/>
      <c r="R19" s="31"/>
      <c r="S19" s="33"/>
      <c r="T19" s="31"/>
      <c r="U19" s="33"/>
      <c r="V19" s="31"/>
      <c r="W19" s="33"/>
      <c r="X19" s="31"/>
      <c r="Y19" s="33"/>
      <c r="Z19" s="31"/>
      <c r="AA19" s="33"/>
      <c r="AB19" s="31"/>
      <c r="AC19" s="31"/>
      <c r="AD19" s="31"/>
    </row>
    <row r="20" spans="1:30" s="140" customFormat="1" ht="49.5" customHeight="1">
      <c r="A20" s="262">
        <f>A19+1</f>
        <v>4</v>
      </c>
      <c r="B20" s="135" t="s">
        <v>1619</v>
      </c>
      <c r="C20" s="135" t="s">
        <v>1620</v>
      </c>
      <c r="D20" s="136" t="s">
        <v>1621</v>
      </c>
      <c r="E20" s="65" t="s">
        <v>1625</v>
      </c>
      <c r="F20" s="137">
        <v>120000</v>
      </c>
      <c r="G20" s="270">
        <v>1500000000</v>
      </c>
      <c r="H20" s="138"/>
      <c r="I20" s="137"/>
      <c r="J20" s="137"/>
      <c r="K20" s="154"/>
      <c r="L20" s="154"/>
      <c r="M20" s="137"/>
      <c r="N20" s="141"/>
      <c r="O20" s="141"/>
      <c r="P20" s="142"/>
      <c r="Q20" s="142"/>
      <c r="R20" s="136"/>
      <c r="S20" s="139"/>
      <c r="T20" s="136"/>
      <c r="U20" s="139"/>
      <c r="V20" s="136"/>
      <c r="W20" s="139"/>
      <c r="X20" s="136"/>
      <c r="Y20" s="139"/>
      <c r="Z20" s="136"/>
      <c r="AA20" s="139"/>
      <c r="AB20" s="136"/>
      <c r="AC20" s="136"/>
      <c r="AD20" s="136"/>
    </row>
    <row r="21" spans="1:30" s="221" customFormat="1" ht="24.75" customHeight="1">
      <c r="A21" s="211" t="s">
        <v>1119</v>
      </c>
      <c r="B21" s="487" t="s">
        <v>1695</v>
      </c>
      <c r="C21" s="487"/>
      <c r="D21" s="487"/>
      <c r="E21" s="219"/>
      <c r="F21" s="219">
        <f>SUM(F22:F28)</f>
        <v>7450800</v>
      </c>
      <c r="G21" s="219">
        <f aca="true" t="shared" si="3" ref="G21:M21">SUM(G22:G28)</f>
        <v>9348385000</v>
      </c>
      <c r="H21" s="219">
        <f t="shared" si="3"/>
        <v>0</v>
      </c>
      <c r="I21" s="219">
        <f t="shared" si="3"/>
        <v>1222437750</v>
      </c>
      <c r="J21" s="219">
        <f t="shared" si="3"/>
        <v>8125947250</v>
      </c>
      <c r="K21" s="219"/>
      <c r="L21" s="219"/>
      <c r="M21" s="219">
        <f t="shared" si="3"/>
        <v>0</v>
      </c>
      <c r="N21" s="234"/>
      <c r="O21" s="211"/>
      <c r="P21" s="235"/>
      <c r="Q21" s="211"/>
      <c r="R21" s="220"/>
      <c r="S21" s="211"/>
      <c r="T21" s="220"/>
      <c r="U21" s="198"/>
      <c r="V21" s="220"/>
      <c r="W21" s="211"/>
      <c r="X21" s="211"/>
      <c r="Y21" s="211"/>
      <c r="Z21" s="211"/>
      <c r="AA21" s="211"/>
      <c r="AB21" s="211"/>
      <c r="AC21" s="249"/>
      <c r="AD21" s="249"/>
    </row>
    <row r="22" spans="1:30" s="187" customFormat="1" ht="49.5" customHeight="1">
      <c r="A22" s="75">
        <v>1</v>
      </c>
      <c r="B22" s="72" t="s">
        <v>1090</v>
      </c>
      <c r="C22" s="72" t="s">
        <v>1038</v>
      </c>
      <c r="D22" s="126" t="s">
        <v>1040</v>
      </c>
      <c r="E22" s="73" t="s">
        <v>1039</v>
      </c>
      <c r="F22" s="79">
        <v>586000</v>
      </c>
      <c r="G22" s="79">
        <v>1200000000</v>
      </c>
      <c r="H22" s="169"/>
      <c r="I22" s="79">
        <v>180000</v>
      </c>
      <c r="J22" s="79">
        <f>G22-I22</f>
        <v>1199820000</v>
      </c>
      <c r="K22" s="154"/>
      <c r="L22" s="154"/>
      <c r="M22" s="79"/>
      <c r="N22" s="77" t="s">
        <v>1014</v>
      </c>
      <c r="O22" s="77" t="s">
        <v>142</v>
      </c>
      <c r="P22" s="73" t="s">
        <v>1041</v>
      </c>
      <c r="Q22" s="127" t="s">
        <v>1181</v>
      </c>
      <c r="R22" s="73"/>
      <c r="S22" s="127"/>
      <c r="T22" s="73"/>
      <c r="U22" s="127"/>
      <c r="V22" s="73" t="str">
        <f>P22</f>
        <v>1247/QĐ-UBND</v>
      </c>
      <c r="W22" s="127" t="s">
        <v>1181</v>
      </c>
      <c r="X22" s="73"/>
      <c r="Y22" s="127"/>
      <c r="Z22" s="73" t="s">
        <v>1511</v>
      </c>
      <c r="AA22" s="127" t="s">
        <v>1510</v>
      </c>
      <c r="AB22" s="73"/>
      <c r="AC22" s="73"/>
      <c r="AD22" s="73"/>
    </row>
    <row r="23" spans="1:30" s="187" customFormat="1" ht="49.5" customHeight="1">
      <c r="A23" s="251">
        <f aca="true" t="shared" si="4" ref="A23:A28">A22+1</f>
        <v>2</v>
      </c>
      <c r="B23" s="72" t="s">
        <v>1484</v>
      </c>
      <c r="C23" s="72" t="s">
        <v>1485</v>
      </c>
      <c r="D23" s="73" t="s">
        <v>1486</v>
      </c>
      <c r="E23" s="73" t="s">
        <v>1126</v>
      </c>
      <c r="F23" s="74">
        <v>626000</v>
      </c>
      <c r="G23" s="74">
        <v>1346900000</v>
      </c>
      <c r="H23" s="167"/>
      <c r="I23" s="74">
        <f>G23*0.15</f>
        <v>202035000</v>
      </c>
      <c r="J23" s="74">
        <f aca="true" t="shared" si="5" ref="J23:J28">G23-I23</f>
        <v>1144865000</v>
      </c>
      <c r="K23" s="154" t="s">
        <v>1487</v>
      </c>
      <c r="L23" s="154"/>
      <c r="M23" s="79"/>
      <c r="N23" s="77"/>
      <c r="O23" s="77"/>
      <c r="P23" s="73"/>
      <c r="Q23" s="127"/>
      <c r="R23" s="73"/>
      <c r="S23" s="127"/>
      <c r="T23" s="73"/>
      <c r="U23" s="73"/>
      <c r="V23" s="73"/>
      <c r="W23" s="127"/>
      <c r="X23" s="73"/>
      <c r="Y23" s="127"/>
      <c r="Z23" s="73"/>
      <c r="AA23" s="127"/>
      <c r="AB23" s="73"/>
      <c r="AC23" s="73"/>
      <c r="AD23" s="73"/>
    </row>
    <row r="24" spans="1:30" s="187" customFormat="1" ht="49.5" customHeight="1">
      <c r="A24" s="251">
        <f t="shared" si="4"/>
        <v>3</v>
      </c>
      <c r="B24" s="72" t="s">
        <v>1090</v>
      </c>
      <c r="C24" s="72" t="s">
        <v>1488</v>
      </c>
      <c r="D24" s="73" t="s">
        <v>1489</v>
      </c>
      <c r="E24" s="73" t="s">
        <v>1490</v>
      </c>
      <c r="F24" s="74">
        <v>1208800</v>
      </c>
      <c r="G24" s="74"/>
      <c r="H24" s="167"/>
      <c r="I24" s="74"/>
      <c r="J24" s="74">
        <f t="shared" si="5"/>
        <v>0</v>
      </c>
      <c r="K24" s="154"/>
      <c r="L24" s="154"/>
      <c r="M24" s="79"/>
      <c r="N24" s="77"/>
      <c r="O24" s="77"/>
      <c r="P24" s="73"/>
      <c r="Q24" s="127"/>
      <c r="R24" s="73"/>
      <c r="S24" s="127"/>
      <c r="T24" s="73"/>
      <c r="U24" s="73"/>
      <c r="V24" s="73"/>
      <c r="W24" s="127"/>
      <c r="X24" s="73"/>
      <c r="Y24" s="127"/>
      <c r="Z24" s="73"/>
      <c r="AA24" s="127"/>
      <c r="AB24" s="73"/>
      <c r="AC24" s="73"/>
      <c r="AD24" s="73"/>
    </row>
    <row r="25" spans="1:30" s="187" customFormat="1" ht="49.5" customHeight="1">
      <c r="A25" s="251">
        <f t="shared" si="4"/>
        <v>4</v>
      </c>
      <c r="B25" s="72" t="s">
        <v>1491</v>
      </c>
      <c r="C25" s="72" t="s">
        <v>1492</v>
      </c>
      <c r="D25" s="73" t="s">
        <v>1493</v>
      </c>
      <c r="E25" s="73" t="s">
        <v>1359</v>
      </c>
      <c r="F25" s="74">
        <v>900000</v>
      </c>
      <c r="G25" s="74">
        <v>1513385000</v>
      </c>
      <c r="H25" s="167"/>
      <c r="I25" s="74">
        <f>G25*0.15</f>
        <v>227007750</v>
      </c>
      <c r="J25" s="74">
        <f t="shared" si="5"/>
        <v>1286377250</v>
      </c>
      <c r="K25" s="154" t="s">
        <v>1494</v>
      </c>
      <c r="L25" s="154"/>
      <c r="M25" s="79"/>
      <c r="N25" s="77"/>
      <c r="O25" s="77"/>
      <c r="P25" s="73"/>
      <c r="Q25" s="127"/>
      <c r="R25" s="73"/>
      <c r="S25" s="127"/>
      <c r="T25" s="73"/>
      <c r="U25" s="73"/>
      <c r="V25" s="73"/>
      <c r="W25" s="127"/>
      <c r="X25" s="73"/>
      <c r="Y25" s="127"/>
      <c r="Z25" s="73"/>
      <c r="AA25" s="127"/>
      <c r="AB25" s="73"/>
      <c r="AC25" s="73"/>
      <c r="AD25" s="73"/>
    </row>
    <row r="26" spans="1:30" s="187" customFormat="1" ht="49.5" customHeight="1">
      <c r="A26" s="251">
        <f t="shared" si="4"/>
        <v>5</v>
      </c>
      <c r="B26" s="72" t="s">
        <v>1302</v>
      </c>
      <c r="C26" s="72" t="s">
        <v>1495</v>
      </c>
      <c r="D26" s="73" t="s">
        <v>1498</v>
      </c>
      <c r="E26" s="73" t="s">
        <v>1497</v>
      </c>
      <c r="F26" s="74">
        <v>2650000</v>
      </c>
      <c r="G26" s="74">
        <v>4246000000</v>
      </c>
      <c r="H26" s="167"/>
      <c r="I26" s="74">
        <f>G26*0.15</f>
        <v>636900000</v>
      </c>
      <c r="J26" s="74">
        <f t="shared" si="5"/>
        <v>3609100000</v>
      </c>
      <c r="K26" s="154" t="s">
        <v>1496</v>
      </c>
      <c r="L26" s="154"/>
      <c r="M26" s="79"/>
      <c r="N26" s="77"/>
      <c r="O26" s="77"/>
      <c r="P26" s="73"/>
      <c r="Q26" s="127"/>
      <c r="R26" s="73"/>
      <c r="S26" s="127"/>
      <c r="T26" s="73"/>
      <c r="U26" s="73"/>
      <c r="V26" s="73"/>
      <c r="W26" s="127"/>
      <c r="X26" s="73"/>
      <c r="Y26" s="127"/>
      <c r="Z26" s="73"/>
      <c r="AA26" s="127"/>
      <c r="AB26" s="73"/>
      <c r="AC26" s="73"/>
      <c r="AD26" s="73"/>
    </row>
    <row r="27" spans="1:30" s="187" customFormat="1" ht="49.5" customHeight="1">
      <c r="A27" s="251">
        <f t="shared" si="4"/>
        <v>6</v>
      </c>
      <c r="B27" s="72" t="s">
        <v>1439</v>
      </c>
      <c r="C27" s="72" t="s">
        <v>1499</v>
      </c>
      <c r="D27" s="73" t="s">
        <v>1502</v>
      </c>
      <c r="E27" s="73" t="s">
        <v>1501</v>
      </c>
      <c r="F27" s="74">
        <v>1000000</v>
      </c>
      <c r="G27" s="74">
        <v>126700000</v>
      </c>
      <c r="H27" s="167"/>
      <c r="I27" s="74">
        <f>G27*0.15</f>
        <v>19005000</v>
      </c>
      <c r="J27" s="74">
        <f t="shared" si="5"/>
        <v>107695000</v>
      </c>
      <c r="K27" s="154" t="s">
        <v>1500</v>
      </c>
      <c r="L27" s="154"/>
      <c r="M27" s="79"/>
      <c r="N27" s="77"/>
      <c r="O27" s="77"/>
      <c r="P27" s="73"/>
      <c r="Q27" s="127"/>
      <c r="R27" s="73"/>
      <c r="S27" s="127"/>
      <c r="T27" s="73"/>
      <c r="U27" s="73"/>
      <c r="V27" s="73"/>
      <c r="W27" s="127"/>
      <c r="X27" s="73"/>
      <c r="Y27" s="127"/>
      <c r="Z27" s="73"/>
      <c r="AA27" s="127"/>
      <c r="AB27" s="73"/>
      <c r="AC27" s="73"/>
      <c r="AD27" s="73"/>
    </row>
    <row r="28" spans="1:30" s="187" customFormat="1" ht="49.5" customHeight="1">
      <c r="A28" s="251">
        <f t="shared" si="4"/>
        <v>7</v>
      </c>
      <c r="B28" s="72" t="s">
        <v>1481</v>
      </c>
      <c r="C28" s="72" t="s">
        <v>1503</v>
      </c>
      <c r="D28" s="73" t="s">
        <v>1505</v>
      </c>
      <c r="E28" s="73" t="s">
        <v>1044</v>
      </c>
      <c r="F28" s="74">
        <v>480000</v>
      </c>
      <c r="G28" s="74">
        <v>915400000</v>
      </c>
      <c r="H28" s="167"/>
      <c r="I28" s="74">
        <f>G28*0.15</f>
        <v>137310000</v>
      </c>
      <c r="J28" s="74">
        <f t="shared" si="5"/>
        <v>778090000</v>
      </c>
      <c r="K28" s="154" t="s">
        <v>1504</v>
      </c>
      <c r="L28" s="154"/>
      <c r="M28" s="79"/>
      <c r="N28" s="77"/>
      <c r="O28" s="77"/>
      <c r="P28" s="73"/>
      <c r="Q28" s="127"/>
      <c r="R28" s="73"/>
      <c r="S28" s="127"/>
      <c r="T28" s="73"/>
      <c r="U28" s="73"/>
      <c r="V28" s="73"/>
      <c r="W28" s="127"/>
      <c r="X28" s="73"/>
      <c r="Y28" s="127"/>
      <c r="Z28" s="73"/>
      <c r="AA28" s="127"/>
      <c r="AB28" s="73"/>
      <c r="AC28" s="73"/>
      <c r="AD28" s="73"/>
    </row>
    <row r="29" spans="1:30" s="221" customFormat="1" ht="24.75" customHeight="1">
      <c r="A29" s="211" t="s">
        <v>1696</v>
      </c>
      <c r="B29" s="487" t="s">
        <v>1045</v>
      </c>
      <c r="C29" s="487"/>
      <c r="D29" s="487"/>
      <c r="E29" s="219"/>
      <c r="F29" s="219">
        <f>SUM(F30:F36)</f>
        <v>22706069</v>
      </c>
      <c r="G29" s="219">
        <f>SUM(G30:G36)</f>
        <v>12748611000</v>
      </c>
      <c r="H29" s="219">
        <f>SUM(H30:H36)</f>
        <v>0</v>
      </c>
      <c r="I29" s="219">
        <f>SUM(I30:I36)</f>
        <v>1351100000</v>
      </c>
      <c r="J29" s="219">
        <f>SUM(J30:J36)</f>
        <v>7087511000</v>
      </c>
      <c r="K29" s="219"/>
      <c r="L29" s="219"/>
      <c r="M29" s="219">
        <f>SUM(M30:M36)</f>
        <v>0</v>
      </c>
      <c r="N29" s="234"/>
      <c r="O29" s="211"/>
      <c r="P29" s="235"/>
      <c r="Q29" s="211"/>
      <c r="R29" s="220"/>
      <c r="S29" s="211"/>
      <c r="T29" s="220"/>
      <c r="U29" s="198"/>
      <c r="V29" s="220"/>
      <c r="W29" s="211"/>
      <c r="X29" s="211"/>
      <c r="Y29" s="211"/>
      <c r="Z29" s="211"/>
      <c r="AA29" s="211"/>
      <c r="AB29" s="211"/>
      <c r="AC29" s="249"/>
      <c r="AD29" s="249"/>
    </row>
    <row r="30" spans="1:30" s="60" customFormat="1" ht="49.5" customHeight="1">
      <c r="A30" s="73">
        <v>1</v>
      </c>
      <c r="B30" s="88" t="s">
        <v>1275</v>
      </c>
      <c r="C30" s="88" t="s">
        <v>1276</v>
      </c>
      <c r="D30" s="44" t="s">
        <v>1277</v>
      </c>
      <c r="E30" s="73" t="s">
        <v>1273</v>
      </c>
      <c r="F30" s="79">
        <v>2147700</v>
      </c>
      <c r="G30" s="79">
        <v>925000000</v>
      </c>
      <c r="H30" s="79"/>
      <c r="I30" s="79">
        <v>200000000</v>
      </c>
      <c r="J30" s="79">
        <f>G30-I30</f>
        <v>725000000</v>
      </c>
      <c r="K30" s="154"/>
      <c r="L30" s="154"/>
      <c r="M30" s="79"/>
      <c r="N30" s="77"/>
      <c r="O30" s="77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1:30" s="60" customFormat="1" ht="49.5" customHeight="1">
      <c r="A31" s="121">
        <f aca="true" t="shared" si="6" ref="A31:A36">A30+1</f>
        <v>2</v>
      </c>
      <c r="B31" s="122" t="s">
        <v>713</v>
      </c>
      <c r="C31" s="122" t="s">
        <v>714</v>
      </c>
      <c r="D31" s="121" t="s">
        <v>753</v>
      </c>
      <c r="E31" s="73" t="s">
        <v>20</v>
      </c>
      <c r="F31" s="123">
        <v>1288369</v>
      </c>
      <c r="G31" s="125">
        <v>480000000</v>
      </c>
      <c r="H31" s="124"/>
      <c r="I31" s="79">
        <v>96000000</v>
      </c>
      <c r="J31" s="79">
        <f>G31-I31</f>
        <v>384000000</v>
      </c>
      <c r="K31" s="154"/>
      <c r="L31" s="154"/>
      <c r="M31" s="79"/>
      <c r="N31" s="77"/>
      <c r="O31" s="77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4"/>
      <c r="AC31" s="73" t="s">
        <v>953</v>
      </c>
      <c r="AD31" s="92"/>
    </row>
    <row r="32" spans="1:30" s="60" customFormat="1" ht="49.5" customHeight="1">
      <c r="A32" s="121">
        <f t="shared" si="6"/>
        <v>3</v>
      </c>
      <c r="B32" s="122" t="s">
        <v>1687</v>
      </c>
      <c r="C32" s="122" t="s">
        <v>1688</v>
      </c>
      <c r="D32" s="121" t="s">
        <v>1689</v>
      </c>
      <c r="E32" s="73" t="s">
        <v>1690</v>
      </c>
      <c r="F32" s="123">
        <v>5000000</v>
      </c>
      <c r="G32" s="125">
        <v>2500000000</v>
      </c>
      <c r="H32" s="124"/>
      <c r="I32" s="79">
        <f>G32*0.15</f>
        <v>375000000</v>
      </c>
      <c r="J32" s="79">
        <f>G32-I32</f>
        <v>2125000000</v>
      </c>
      <c r="K32" s="154"/>
      <c r="L32" s="154"/>
      <c r="M32" s="79"/>
      <c r="N32" s="77"/>
      <c r="O32" s="77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4"/>
      <c r="AC32" s="73"/>
      <c r="AD32" s="92"/>
    </row>
    <row r="33" spans="1:30" s="187" customFormat="1" ht="49.5" customHeight="1">
      <c r="A33" s="121">
        <f t="shared" si="6"/>
        <v>4</v>
      </c>
      <c r="B33" s="72" t="s">
        <v>1551</v>
      </c>
      <c r="C33" s="72" t="s">
        <v>1555</v>
      </c>
      <c r="D33" s="73" t="s">
        <v>1556</v>
      </c>
      <c r="E33" s="73" t="s">
        <v>1044</v>
      </c>
      <c r="F33" s="74">
        <v>5800000</v>
      </c>
      <c r="G33" s="74">
        <v>4533611000</v>
      </c>
      <c r="H33" s="167"/>
      <c r="I33" s="74">
        <v>680100000</v>
      </c>
      <c r="J33" s="79">
        <f>G33-I33</f>
        <v>3853511000</v>
      </c>
      <c r="K33" s="154"/>
      <c r="L33" s="154"/>
      <c r="M33" s="79"/>
      <c r="N33" s="77" t="s">
        <v>1557</v>
      </c>
      <c r="O33" s="77" t="s">
        <v>1558</v>
      </c>
      <c r="P33" s="73"/>
      <c r="Q33" s="127"/>
      <c r="R33" s="73"/>
      <c r="S33" s="127"/>
      <c r="T33" s="73"/>
      <c r="U33" s="73"/>
      <c r="V33" s="73"/>
      <c r="W33" s="127"/>
      <c r="X33" s="73"/>
      <c r="Y33" s="127"/>
      <c r="Z33" s="73"/>
      <c r="AA33" s="127"/>
      <c r="AB33" s="73"/>
      <c r="AC33" s="73"/>
      <c r="AD33" s="73"/>
    </row>
    <row r="34" spans="1:30" s="60" customFormat="1" ht="49.5" customHeight="1">
      <c r="A34" s="121">
        <f t="shared" si="6"/>
        <v>5</v>
      </c>
      <c r="B34" s="122" t="s">
        <v>320</v>
      </c>
      <c r="C34" s="122" t="s">
        <v>1654</v>
      </c>
      <c r="D34" s="121" t="s">
        <v>1655</v>
      </c>
      <c r="E34" s="73" t="s">
        <v>1308</v>
      </c>
      <c r="F34" s="123">
        <v>4050000</v>
      </c>
      <c r="G34" s="269">
        <v>2000000000</v>
      </c>
      <c r="H34" s="171"/>
      <c r="I34" s="79"/>
      <c r="J34" s="79"/>
      <c r="K34" s="154" t="s">
        <v>1656</v>
      </c>
      <c r="L34" s="154" t="s">
        <v>1657</v>
      </c>
      <c r="M34" s="79"/>
      <c r="N34" s="77"/>
      <c r="O34" s="77"/>
      <c r="P34" s="264"/>
      <c r="Q34" s="265"/>
      <c r="R34" s="264"/>
      <c r="S34" s="265"/>
      <c r="T34" s="264"/>
      <c r="U34" s="61"/>
      <c r="V34" s="264"/>
      <c r="W34" s="265"/>
      <c r="X34" s="264"/>
      <c r="Y34" s="265"/>
      <c r="Z34" s="265"/>
      <c r="AA34" s="265"/>
      <c r="AB34" s="264"/>
      <c r="AC34" s="73" t="s">
        <v>950</v>
      </c>
      <c r="AD34" s="264"/>
    </row>
    <row r="35" spans="1:30" s="60" customFormat="1" ht="49.5" customHeight="1">
      <c r="A35" s="121">
        <f t="shared" si="6"/>
        <v>6</v>
      </c>
      <c r="B35" s="122" t="s">
        <v>1662</v>
      </c>
      <c r="C35" s="122" t="s">
        <v>1045</v>
      </c>
      <c r="D35" s="73" t="s">
        <v>1556</v>
      </c>
      <c r="E35" s="73" t="s">
        <v>1044</v>
      </c>
      <c r="F35" s="123">
        <v>4220000</v>
      </c>
      <c r="G35" s="269">
        <v>2110000000</v>
      </c>
      <c r="H35" s="171"/>
      <c r="I35" s="79"/>
      <c r="J35" s="79"/>
      <c r="K35" s="154" t="s">
        <v>1663</v>
      </c>
      <c r="L35" s="154" t="s">
        <v>1664</v>
      </c>
      <c r="M35" s="79"/>
      <c r="N35" s="77"/>
      <c r="O35" s="77"/>
      <c r="P35" s="264"/>
      <c r="Q35" s="265"/>
      <c r="R35" s="264"/>
      <c r="S35" s="265"/>
      <c r="T35" s="264"/>
      <c r="U35" s="61"/>
      <c r="V35" s="264"/>
      <c r="W35" s="265"/>
      <c r="X35" s="264"/>
      <c r="Y35" s="265"/>
      <c r="Z35" s="265"/>
      <c r="AA35" s="265"/>
      <c r="AB35" s="264"/>
      <c r="AC35" s="73"/>
      <c r="AD35" s="264"/>
    </row>
    <row r="36" spans="1:30" s="60" customFormat="1" ht="49.5" customHeight="1">
      <c r="A36" s="251">
        <f t="shared" si="6"/>
        <v>7</v>
      </c>
      <c r="B36" s="122" t="s">
        <v>1722</v>
      </c>
      <c r="C36" s="122" t="s">
        <v>1723</v>
      </c>
      <c r="D36" s="73" t="s">
        <v>1724</v>
      </c>
      <c r="E36" s="73" t="s">
        <v>175</v>
      </c>
      <c r="F36" s="123">
        <v>200000</v>
      </c>
      <c r="G36" s="125">
        <v>200000000</v>
      </c>
      <c r="H36" s="171"/>
      <c r="I36" s="79"/>
      <c r="J36" s="79"/>
      <c r="K36" s="154"/>
      <c r="L36" s="154"/>
      <c r="M36" s="79"/>
      <c r="N36" s="77"/>
      <c r="O36" s="77"/>
      <c r="P36" s="271"/>
      <c r="Q36" s="272"/>
      <c r="R36" s="271"/>
      <c r="S36" s="272"/>
      <c r="T36" s="271"/>
      <c r="U36" s="61"/>
      <c r="V36" s="271"/>
      <c r="W36" s="272"/>
      <c r="X36" s="271"/>
      <c r="Y36" s="272"/>
      <c r="Z36" s="272"/>
      <c r="AA36" s="272"/>
      <c r="AB36" s="271"/>
      <c r="AC36" s="73"/>
      <c r="AD36" s="271"/>
    </row>
    <row r="37" spans="1:30" s="221" customFormat="1" ht="24.75" customHeight="1">
      <c r="A37" s="211" t="s">
        <v>1697</v>
      </c>
      <c r="B37" s="487" t="s">
        <v>1691</v>
      </c>
      <c r="C37" s="487"/>
      <c r="D37" s="487"/>
      <c r="E37" s="219"/>
      <c r="F37" s="219">
        <f>SUM(F38:F40)</f>
        <v>159700</v>
      </c>
      <c r="G37" s="219">
        <f aca="true" t="shared" si="7" ref="G37:M37">SUM(G38:G40)</f>
        <v>184504340</v>
      </c>
      <c r="H37" s="219">
        <f t="shared" si="7"/>
        <v>0</v>
      </c>
      <c r="I37" s="219">
        <f t="shared" si="7"/>
        <v>103854340</v>
      </c>
      <c r="J37" s="219">
        <f t="shared" si="7"/>
        <v>80650000</v>
      </c>
      <c r="K37" s="219"/>
      <c r="L37" s="219"/>
      <c r="M37" s="219">
        <f t="shared" si="7"/>
        <v>0</v>
      </c>
      <c r="N37" s="234"/>
      <c r="O37" s="211"/>
      <c r="P37" s="235"/>
      <c r="Q37" s="211"/>
      <c r="R37" s="220"/>
      <c r="S37" s="211"/>
      <c r="T37" s="220"/>
      <c r="U37" s="198"/>
      <c r="V37" s="220"/>
      <c r="W37" s="211"/>
      <c r="X37" s="211"/>
      <c r="Y37" s="211"/>
      <c r="Z37" s="211"/>
      <c r="AA37" s="211"/>
      <c r="AB37" s="211"/>
      <c r="AC37" s="249"/>
      <c r="AD37" s="249"/>
    </row>
    <row r="38" spans="1:30" ht="49.5" customHeight="1">
      <c r="A38" s="75">
        <v>1</v>
      </c>
      <c r="B38" s="72" t="s">
        <v>1086</v>
      </c>
      <c r="C38" s="72" t="s">
        <v>90</v>
      </c>
      <c r="D38" s="73" t="s">
        <v>91</v>
      </c>
      <c r="E38" s="73"/>
      <c r="F38" s="74">
        <v>80000</v>
      </c>
      <c r="G38" s="74">
        <v>53854340</v>
      </c>
      <c r="H38" s="167"/>
      <c r="I38" s="74">
        <f>G38</f>
        <v>53854340</v>
      </c>
      <c r="J38" s="74">
        <f>G38-I38</f>
        <v>0</v>
      </c>
      <c r="K38" s="154"/>
      <c r="L38" s="154"/>
      <c r="M38" s="74"/>
      <c r="N38" s="77" t="s">
        <v>142</v>
      </c>
      <c r="O38" s="77" t="s">
        <v>1380</v>
      </c>
      <c r="P38" s="75" t="s">
        <v>1381</v>
      </c>
      <c r="Q38" s="77" t="s">
        <v>1382</v>
      </c>
      <c r="R38" s="75" t="s">
        <v>94</v>
      </c>
      <c r="S38" s="77" t="s">
        <v>1166</v>
      </c>
      <c r="T38" s="75">
        <v>1</v>
      </c>
      <c r="U38" s="77" t="s">
        <v>1383</v>
      </c>
      <c r="V38" s="75">
        <v>6206463256</v>
      </c>
      <c r="W38" s="133" t="s">
        <v>1412</v>
      </c>
      <c r="X38" s="73"/>
      <c r="Y38" s="127"/>
      <c r="Z38" s="73"/>
      <c r="AA38" s="127"/>
      <c r="AB38" s="75"/>
      <c r="AC38" s="73" t="s">
        <v>795</v>
      </c>
      <c r="AD38" s="73" t="s">
        <v>1138</v>
      </c>
    </row>
    <row r="39" spans="1:30" s="187" customFormat="1" ht="49.5" customHeight="1">
      <c r="A39" s="251">
        <v>2</v>
      </c>
      <c r="B39" s="72" t="s">
        <v>1673</v>
      </c>
      <c r="C39" s="268" t="s">
        <v>1674</v>
      </c>
      <c r="D39" s="268" t="s">
        <v>1675</v>
      </c>
      <c r="E39" s="73" t="s">
        <v>1401</v>
      </c>
      <c r="F39" s="74">
        <v>39700</v>
      </c>
      <c r="G39" s="74">
        <v>130650000</v>
      </c>
      <c r="H39" s="167"/>
      <c r="I39" s="74">
        <v>50000000</v>
      </c>
      <c r="J39" s="74">
        <f>G39-I39</f>
        <v>80650000</v>
      </c>
      <c r="K39" s="154" t="s">
        <v>1676</v>
      </c>
      <c r="L39" s="154" t="s">
        <v>1677</v>
      </c>
      <c r="M39" s="79"/>
      <c r="N39" s="77"/>
      <c r="O39" s="77"/>
      <c r="P39" s="73"/>
      <c r="Q39" s="127"/>
      <c r="R39" s="73"/>
      <c r="S39" s="127"/>
      <c r="T39" s="73"/>
      <c r="U39" s="73"/>
      <c r="V39" s="73"/>
      <c r="W39" s="127"/>
      <c r="X39" s="73"/>
      <c r="Y39" s="127"/>
      <c r="Z39" s="73"/>
      <c r="AA39" s="127"/>
      <c r="AB39" s="73"/>
      <c r="AC39" s="73"/>
      <c r="AD39" s="73"/>
    </row>
    <row r="40" spans="1:30" s="187" customFormat="1" ht="49.5" customHeight="1">
      <c r="A40" s="251">
        <f>A39+1</f>
        <v>3</v>
      </c>
      <c r="B40" s="268" t="s">
        <v>1678</v>
      </c>
      <c r="C40" s="268" t="s">
        <v>1679</v>
      </c>
      <c r="D40" s="268" t="s">
        <v>1675</v>
      </c>
      <c r="E40" s="73" t="s">
        <v>1401</v>
      </c>
      <c r="F40" s="74">
        <v>40000</v>
      </c>
      <c r="G40" s="74"/>
      <c r="H40" s="167"/>
      <c r="I40" s="74"/>
      <c r="J40" s="74"/>
      <c r="K40" s="154" t="s">
        <v>1680</v>
      </c>
      <c r="L40" s="154" t="s">
        <v>1681</v>
      </c>
      <c r="M40" s="79"/>
      <c r="N40" s="77"/>
      <c r="O40" s="77"/>
      <c r="P40" s="73"/>
      <c r="Q40" s="127"/>
      <c r="R40" s="73"/>
      <c r="S40" s="127"/>
      <c r="T40" s="73"/>
      <c r="U40" s="73"/>
      <c r="V40" s="73"/>
      <c r="W40" s="127"/>
      <c r="X40" s="73"/>
      <c r="Y40" s="127"/>
      <c r="Z40" s="73"/>
      <c r="AA40" s="127"/>
      <c r="AB40" s="73"/>
      <c r="AC40" s="73"/>
      <c r="AD40" s="73"/>
    </row>
    <row r="41" spans="1:30" s="221" customFormat="1" ht="24.75" customHeight="1">
      <c r="A41" s="211" t="s">
        <v>1698</v>
      </c>
      <c r="B41" s="487" t="s">
        <v>1692</v>
      </c>
      <c r="C41" s="487"/>
      <c r="D41" s="487"/>
      <c r="E41" s="219"/>
      <c r="F41" s="219">
        <f>SUM(F42:F47)</f>
        <v>2777700</v>
      </c>
      <c r="G41" s="219">
        <f aca="true" t="shared" si="8" ref="G41:M41">SUM(G42:G47)</f>
        <v>2155228514</v>
      </c>
      <c r="H41" s="219">
        <f t="shared" si="8"/>
        <v>0</v>
      </c>
      <c r="I41" s="219">
        <f t="shared" si="8"/>
        <v>325784277</v>
      </c>
      <c r="J41" s="219">
        <f t="shared" si="8"/>
        <v>1729444237</v>
      </c>
      <c r="K41" s="219"/>
      <c r="L41" s="219"/>
      <c r="M41" s="219">
        <f t="shared" si="8"/>
        <v>0</v>
      </c>
      <c r="N41" s="234"/>
      <c r="O41" s="211"/>
      <c r="P41" s="235"/>
      <c r="Q41" s="211"/>
      <c r="R41" s="220"/>
      <c r="S41" s="211"/>
      <c r="T41" s="220"/>
      <c r="U41" s="198"/>
      <c r="V41" s="220"/>
      <c r="W41" s="211"/>
      <c r="X41" s="211"/>
      <c r="Y41" s="211"/>
      <c r="Z41" s="211"/>
      <c r="AA41" s="211"/>
      <c r="AB41" s="211"/>
      <c r="AC41" s="249"/>
      <c r="AD41" s="249"/>
    </row>
    <row r="42" spans="1:30" s="187" customFormat="1" ht="49.5" customHeight="1">
      <c r="A42" s="75">
        <v>1</v>
      </c>
      <c r="B42" s="72" t="s">
        <v>1468</v>
      </c>
      <c r="C42" s="72" t="s">
        <v>1469</v>
      </c>
      <c r="D42" s="73" t="s">
        <v>1470</v>
      </c>
      <c r="E42" s="73"/>
      <c r="F42" s="74">
        <v>717700</v>
      </c>
      <c r="G42" s="74">
        <v>2005228514</v>
      </c>
      <c r="H42" s="167"/>
      <c r="I42" s="74">
        <v>300784277</v>
      </c>
      <c r="J42" s="74">
        <f>G42-I42</f>
        <v>1704444237</v>
      </c>
      <c r="K42" s="154" t="s">
        <v>1471</v>
      </c>
      <c r="L42" s="154" t="s">
        <v>1472</v>
      </c>
      <c r="M42" s="79"/>
      <c r="N42" s="77"/>
      <c r="O42" s="77"/>
      <c r="P42" s="73" t="s">
        <v>1564</v>
      </c>
      <c r="Q42" s="127" t="s">
        <v>1565</v>
      </c>
      <c r="R42" s="73">
        <v>2236664143</v>
      </c>
      <c r="S42" s="127" t="s">
        <v>1588</v>
      </c>
      <c r="T42" s="73"/>
      <c r="U42" s="73"/>
      <c r="V42" s="73" t="s">
        <v>1591</v>
      </c>
      <c r="W42" s="127" t="s">
        <v>1592</v>
      </c>
      <c r="X42" s="73"/>
      <c r="Y42" s="127"/>
      <c r="Z42" s="73"/>
      <c r="AA42" s="127"/>
      <c r="AB42" s="73"/>
      <c r="AC42" s="73"/>
      <c r="AD42" s="73"/>
    </row>
    <row r="43" spans="1:30" s="187" customFormat="1" ht="49.5" customHeight="1">
      <c r="A43" s="251">
        <f>A42+1</f>
        <v>2</v>
      </c>
      <c r="B43" s="72" t="s">
        <v>1473</v>
      </c>
      <c r="C43" s="72" t="s">
        <v>1474</v>
      </c>
      <c r="D43" s="73" t="s">
        <v>1293</v>
      </c>
      <c r="E43" s="73"/>
      <c r="F43" s="74">
        <v>150000</v>
      </c>
      <c r="G43" s="74">
        <v>50000000</v>
      </c>
      <c r="H43" s="167"/>
      <c r="I43" s="74">
        <v>25000000</v>
      </c>
      <c r="J43" s="74">
        <f>G43-I43</f>
        <v>25000000</v>
      </c>
      <c r="K43" s="154"/>
      <c r="L43" s="154"/>
      <c r="M43" s="79"/>
      <c r="N43" s="77"/>
      <c r="O43" s="77"/>
      <c r="P43" s="73"/>
      <c r="Q43" s="127"/>
      <c r="R43" s="73"/>
      <c r="S43" s="127"/>
      <c r="T43" s="73"/>
      <c r="U43" s="73"/>
      <c r="V43" s="73"/>
      <c r="W43" s="127"/>
      <c r="X43" s="73"/>
      <c r="Y43" s="127"/>
      <c r="Z43" s="73"/>
      <c r="AA43" s="127"/>
      <c r="AB43" s="73"/>
      <c r="AC43" s="73"/>
      <c r="AD43" s="73"/>
    </row>
    <row r="44" spans="1:30" s="187" customFormat="1" ht="49.5" customHeight="1">
      <c r="A44" s="251">
        <f>A43+1</f>
        <v>3</v>
      </c>
      <c r="B44" s="72" t="s">
        <v>114</v>
      </c>
      <c r="C44" s="72" t="s">
        <v>1475</v>
      </c>
      <c r="D44" s="73" t="s">
        <v>1293</v>
      </c>
      <c r="E44" s="73" t="s">
        <v>175</v>
      </c>
      <c r="F44" s="74">
        <v>16000</v>
      </c>
      <c r="G44" s="74"/>
      <c r="H44" s="167"/>
      <c r="I44" s="74"/>
      <c r="J44" s="74"/>
      <c r="K44" s="154" t="s">
        <v>1476</v>
      </c>
      <c r="L44" s="154" t="s">
        <v>1477</v>
      </c>
      <c r="M44" s="79"/>
      <c r="N44" s="77"/>
      <c r="O44" s="77"/>
      <c r="P44" s="73"/>
      <c r="Q44" s="127"/>
      <c r="R44" s="73"/>
      <c r="S44" s="127"/>
      <c r="T44" s="73"/>
      <c r="U44" s="73"/>
      <c r="V44" s="73"/>
      <c r="W44" s="127"/>
      <c r="X44" s="73"/>
      <c r="Y44" s="127"/>
      <c r="Z44" s="73"/>
      <c r="AA44" s="127"/>
      <c r="AB44" s="73"/>
      <c r="AC44" s="73"/>
      <c r="AD44" s="73"/>
    </row>
    <row r="45" spans="1:30" s="187" customFormat="1" ht="49.5" customHeight="1">
      <c r="A45" s="251">
        <f>A44+1</f>
        <v>4</v>
      </c>
      <c r="B45" s="72" t="s">
        <v>1666</v>
      </c>
      <c r="C45" s="72" t="s">
        <v>1665</v>
      </c>
      <c r="D45" s="73" t="s">
        <v>1667</v>
      </c>
      <c r="E45" s="73" t="s">
        <v>1309</v>
      </c>
      <c r="F45" s="74">
        <v>1117000</v>
      </c>
      <c r="G45" s="74"/>
      <c r="H45" s="167"/>
      <c r="I45" s="74"/>
      <c r="J45" s="74"/>
      <c r="K45" s="154" t="s">
        <v>1668</v>
      </c>
      <c r="L45" s="154" t="s">
        <v>1669</v>
      </c>
      <c r="M45" s="79"/>
      <c r="N45" s="77"/>
      <c r="O45" s="77"/>
      <c r="P45" s="73"/>
      <c r="Q45" s="127"/>
      <c r="R45" s="73"/>
      <c r="S45" s="127"/>
      <c r="T45" s="73"/>
      <c r="U45" s="73"/>
      <c r="V45" s="73"/>
      <c r="W45" s="127"/>
      <c r="X45" s="73"/>
      <c r="Y45" s="127"/>
      <c r="Z45" s="73"/>
      <c r="AA45" s="127"/>
      <c r="AB45" s="73"/>
      <c r="AC45" s="73"/>
      <c r="AD45" s="73"/>
    </row>
    <row r="46" spans="1:30" s="189" customFormat="1" ht="49.5" customHeight="1">
      <c r="A46" s="75">
        <f>A45+1</f>
        <v>5</v>
      </c>
      <c r="B46" s="72" t="s">
        <v>1670</v>
      </c>
      <c r="C46" s="72" t="s">
        <v>1672</v>
      </c>
      <c r="D46" s="73" t="s">
        <v>1671</v>
      </c>
      <c r="E46" s="73" t="s">
        <v>1309</v>
      </c>
      <c r="F46" s="74">
        <v>427000</v>
      </c>
      <c r="G46" s="74">
        <v>100000000</v>
      </c>
      <c r="H46" s="167"/>
      <c r="I46" s="74"/>
      <c r="J46" s="74"/>
      <c r="K46" s="127"/>
      <c r="L46" s="127"/>
      <c r="M46" s="79"/>
      <c r="N46" s="77"/>
      <c r="O46" s="77"/>
      <c r="P46" s="73"/>
      <c r="Q46" s="127"/>
      <c r="R46" s="73"/>
      <c r="S46" s="127"/>
      <c r="T46" s="73"/>
      <c r="U46" s="73"/>
      <c r="V46" s="73"/>
      <c r="W46" s="127"/>
      <c r="X46" s="73"/>
      <c r="Y46" s="127"/>
      <c r="Z46" s="73"/>
      <c r="AA46" s="127"/>
      <c r="AB46" s="73"/>
      <c r="AC46" s="73"/>
      <c r="AD46" s="73"/>
    </row>
    <row r="47" spans="1:30" s="140" customFormat="1" ht="49.5" customHeight="1">
      <c r="A47" s="251">
        <f>A46+1</f>
        <v>6</v>
      </c>
      <c r="B47" s="135" t="s">
        <v>1147</v>
      </c>
      <c r="C47" s="135" t="s">
        <v>1693</v>
      </c>
      <c r="D47" s="73" t="s">
        <v>1667</v>
      </c>
      <c r="E47" s="136" t="s">
        <v>1694</v>
      </c>
      <c r="F47" s="137">
        <v>350000</v>
      </c>
      <c r="G47" s="137"/>
      <c r="H47" s="138"/>
      <c r="I47" s="137"/>
      <c r="J47" s="137"/>
      <c r="K47" s="154"/>
      <c r="L47" s="154"/>
      <c r="M47" s="137"/>
      <c r="N47" s="141"/>
      <c r="O47" s="141"/>
      <c r="P47" s="136"/>
      <c r="Q47" s="139"/>
      <c r="R47" s="136"/>
      <c r="S47" s="139"/>
      <c r="T47" s="136"/>
      <c r="U47" s="139"/>
      <c r="V47" s="136"/>
      <c r="W47" s="139"/>
      <c r="X47" s="136"/>
      <c r="Y47" s="139"/>
      <c r="Z47" s="136"/>
      <c r="AA47" s="139"/>
      <c r="AB47" s="136"/>
      <c r="AC47" s="136"/>
      <c r="AD47" s="136"/>
    </row>
    <row r="48" spans="1:30" s="221" customFormat="1" ht="24.75" customHeight="1">
      <c r="A48" s="211" t="s">
        <v>1699</v>
      </c>
      <c r="B48" s="487" t="s">
        <v>1700</v>
      </c>
      <c r="C48" s="487"/>
      <c r="D48" s="487"/>
      <c r="E48" s="219"/>
      <c r="F48" s="219">
        <f>SUM(F49:F72)</f>
        <v>3257534</v>
      </c>
      <c r="G48" s="219">
        <f aca="true" t="shared" si="9" ref="G48:M48">SUM(G49:G72)</f>
        <v>490340628</v>
      </c>
      <c r="H48" s="219">
        <f t="shared" si="9"/>
        <v>0</v>
      </c>
      <c r="I48" s="219">
        <f t="shared" si="9"/>
        <v>60407785</v>
      </c>
      <c r="J48" s="219">
        <f t="shared" si="9"/>
        <v>322449143</v>
      </c>
      <c r="K48" s="219"/>
      <c r="L48" s="219"/>
      <c r="M48" s="219">
        <f t="shared" si="9"/>
        <v>0</v>
      </c>
      <c r="N48" s="234"/>
      <c r="O48" s="211"/>
      <c r="P48" s="235"/>
      <c r="Q48" s="211"/>
      <c r="R48" s="220"/>
      <c r="S48" s="211"/>
      <c r="T48" s="220"/>
      <c r="U48" s="198"/>
      <c r="V48" s="220"/>
      <c r="W48" s="211"/>
      <c r="X48" s="211"/>
      <c r="Y48" s="211"/>
      <c r="Z48" s="211"/>
      <c r="AA48" s="211"/>
      <c r="AB48" s="211"/>
      <c r="AC48" s="249"/>
      <c r="AD48" s="249"/>
    </row>
    <row r="49" spans="1:30" s="60" customFormat="1" ht="49.5" customHeight="1">
      <c r="A49" s="75">
        <v>1</v>
      </c>
      <c r="B49" s="72" t="s">
        <v>1085</v>
      </c>
      <c r="C49" s="72" t="s">
        <v>170</v>
      </c>
      <c r="D49" s="73" t="s">
        <v>171</v>
      </c>
      <c r="E49" s="73" t="s">
        <v>169</v>
      </c>
      <c r="F49" s="74">
        <v>1207465</v>
      </c>
      <c r="G49" s="74">
        <v>63843700</v>
      </c>
      <c r="H49" s="167"/>
      <c r="I49" s="74"/>
      <c r="J49" s="74"/>
      <c r="K49" s="154"/>
      <c r="L49" s="154"/>
      <c r="M49" s="74"/>
      <c r="N49" s="77" t="s">
        <v>172</v>
      </c>
      <c r="O49" s="77" t="s">
        <v>173</v>
      </c>
      <c r="P49" s="75"/>
      <c r="Q49" s="77"/>
      <c r="R49" s="75" t="s">
        <v>165</v>
      </c>
      <c r="S49" s="77" t="s">
        <v>166</v>
      </c>
      <c r="T49" s="75"/>
      <c r="U49" s="77"/>
      <c r="V49" s="75" t="str">
        <f>R49</f>
        <v>30 121 0001166</v>
      </c>
      <c r="W49" s="127" t="str">
        <f>S49</f>
        <v>27/5/2014</v>
      </c>
      <c r="X49" s="73" t="s">
        <v>167</v>
      </c>
      <c r="Y49" s="127" t="s">
        <v>168</v>
      </c>
      <c r="Z49" s="73"/>
      <c r="AA49" s="127"/>
      <c r="AB49" s="75"/>
      <c r="AC49" s="73"/>
      <c r="AD49" s="73"/>
    </row>
    <row r="50" spans="1:30" s="165" customFormat="1" ht="49.5" customHeight="1">
      <c r="A50" s="75">
        <f aca="true" t="shared" si="10" ref="A50:A72">A49+1</f>
        <v>2</v>
      </c>
      <c r="B50" s="72" t="s">
        <v>100</v>
      </c>
      <c r="C50" s="72" t="s">
        <v>108</v>
      </c>
      <c r="D50" s="73" t="s">
        <v>101</v>
      </c>
      <c r="E50" s="73"/>
      <c r="F50" s="74">
        <v>86800</v>
      </c>
      <c r="G50" s="74">
        <v>45299700</v>
      </c>
      <c r="H50" s="167"/>
      <c r="I50" s="74">
        <v>10000000</v>
      </c>
      <c r="J50" s="74">
        <f aca="true" t="shared" si="11" ref="J50:J56">G50-I50</f>
        <v>35299700</v>
      </c>
      <c r="K50" s="154"/>
      <c r="L50" s="154"/>
      <c r="M50" s="74"/>
      <c r="N50" s="77" t="s">
        <v>95</v>
      </c>
      <c r="O50" s="77" t="s">
        <v>102</v>
      </c>
      <c r="P50" s="75" t="s">
        <v>99</v>
      </c>
      <c r="Q50" s="77" t="s">
        <v>1183</v>
      </c>
      <c r="R50" s="75"/>
      <c r="S50" s="77"/>
      <c r="T50" s="75"/>
      <c r="U50" s="77"/>
      <c r="V50" s="73" t="s">
        <v>1514</v>
      </c>
      <c r="W50" s="127" t="s">
        <v>1515</v>
      </c>
      <c r="X50" s="73"/>
      <c r="Y50" s="127"/>
      <c r="Z50" s="73" t="s">
        <v>933</v>
      </c>
      <c r="AA50" s="127" t="s">
        <v>1176</v>
      </c>
      <c r="AB50" s="75"/>
      <c r="AC50" s="73" t="s">
        <v>997</v>
      </c>
      <c r="AD50" s="73"/>
    </row>
    <row r="51" spans="1:30" s="187" customFormat="1" ht="49.5" customHeight="1">
      <c r="A51" s="75">
        <f t="shared" si="10"/>
        <v>3</v>
      </c>
      <c r="B51" s="72" t="s">
        <v>1052</v>
      </c>
      <c r="C51" s="72" t="s">
        <v>1191</v>
      </c>
      <c r="D51" s="73" t="s">
        <v>1191</v>
      </c>
      <c r="E51" s="73" t="s">
        <v>1013</v>
      </c>
      <c r="F51" s="79">
        <f>574288+79978</f>
        <v>654266</v>
      </c>
      <c r="G51" s="79">
        <v>500000</v>
      </c>
      <c r="H51" s="169"/>
      <c r="I51" s="79">
        <v>500000</v>
      </c>
      <c r="J51" s="79">
        <f t="shared" si="11"/>
        <v>0</v>
      </c>
      <c r="K51" s="154"/>
      <c r="L51" s="154"/>
      <c r="M51" s="79"/>
      <c r="N51" s="77" t="s">
        <v>1053</v>
      </c>
      <c r="O51" s="77" t="s">
        <v>1054</v>
      </c>
      <c r="P51" s="73" t="s">
        <v>1055</v>
      </c>
      <c r="Q51" s="127" t="s">
        <v>1056</v>
      </c>
      <c r="R51" s="73"/>
      <c r="S51" s="127"/>
      <c r="T51" s="73"/>
      <c r="U51" s="127"/>
      <c r="V51" s="73" t="str">
        <f>P51</f>
        <v>3640/QĐ-UBND</v>
      </c>
      <c r="W51" s="127" t="s">
        <v>1056</v>
      </c>
      <c r="X51" s="73" t="s">
        <v>1057</v>
      </c>
      <c r="Y51" s="127" t="s">
        <v>1058</v>
      </c>
      <c r="Z51" s="73"/>
      <c r="AA51" s="127"/>
      <c r="AB51" s="73"/>
      <c r="AC51" s="73"/>
      <c r="AD51" s="73"/>
    </row>
    <row r="52" spans="1:30" s="187" customFormat="1" ht="49.5" customHeight="1">
      <c r="A52" s="75">
        <f t="shared" si="10"/>
        <v>4</v>
      </c>
      <c r="B52" s="72" t="s">
        <v>1010</v>
      </c>
      <c r="C52" s="72" t="s">
        <v>1011</v>
      </c>
      <c r="D52" s="73" t="s">
        <v>1012</v>
      </c>
      <c r="E52" s="73" t="s">
        <v>1013</v>
      </c>
      <c r="F52" s="79">
        <v>272751</v>
      </c>
      <c r="G52" s="79">
        <v>2543666</v>
      </c>
      <c r="H52" s="169"/>
      <c r="I52" s="79">
        <v>953600</v>
      </c>
      <c r="J52" s="79">
        <f t="shared" si="11"/>
        <v>1590066</v>
      </c>
      <c r="K52" s="154"/>
      <c r="L52" s="154"/>
      <c r="M52" s="79"/>
      <c r="N52" s="77" t="s">
        <v>1117</v>
      </c>
      <c r="O52" s="77" t="s">
        <v>1118</v>
      </c>
      <c r="P52" s="73" t="s">
        <v>1115</v>
      </c>
      <c r="Q52" s="127" t="s">
        <v>1116</v>
      </c>
      <c r="R52" s="73"/>
      <c r="S52" s="127"/>
      <c r="T52" s="73"/>
      <c r="U52" s="127"/>
      <c r="V52" s="73" t="str">
        <f>P52</f>
        <v>1000/QĐ-UBND</v>
      </c>
      <c r="W52" s="127" t="str">
        <f>Q52</f>
        <v>14/5/2018</v>
      </c>
      <c r="X52" s="73" t="s">
        <v>1540</v>
      </c>
      <c r="Y52" s="127" t="s">
        <v>1539</v>
      </c>
      <c r="Z52" s="73"/>
      <c r="AA52" s="127"/>
      <c r="AB52" s="73"/>
      <c r="AC52" s="73"/>
      <c r="AD52" s="73"/>
    </row>
    <row r="53" spans="1:30" s="187" customFormat="1" ht="49.5" customHeight="1">
      <c r="A53" s="75">
        <f t="shared" si="10"/>
        <v>5</v>
      </c>
      <c r="B53" s="72" t="s">
        <v>1098</v>
      </c>
      <c r="C53" s="9" t="s">
        <v>1099</v>
      </c>
      <c r="D53" s="9" t="s">
        <v>1100</v>
      </c>
      <c r="E53" s="73" t="s">
        <v>1101</v>
      </c>
      <c r="F53" s="79">
        <v>22987</v>
      </c>
      <c r="G53" s="79">
        <v>2057371</v>
      </c>
      <c r="H53" s="169"/>
      <c r="I53" s="79">
        <v>2498185</v>
      </c>
      <c r="J53" s="79">
        <f t="shared" si="11"/>
        <v>-440814</v>
      </c>
      <c r="K53" s="154"/>
      <c r="L53" s="154"/>
      <c r="M53" s="79"/>
      <c r="N53" s="77" t="s">
        <v>1122</v>
      </c>
      <c r="O53" s="77" t="s">
        <v>1123</v>
      </c>
      <c r="P53" s="73" t="s">
        <v>1120</v>
      </c>
      <c r="Q53" s="127" t="s">
        <v>1121</v>
      </c>
      <c r="R53" s="73"/>
      <c r="S53" s="127"/>
      <c r="T53" s="73"/>
      <c r="U53" s="127"/>
      <c r="V53" s="73" t="str">
        <f>P53</f>
        <v>2640/QĐ-UBND</v>
      </c>
      <c r="W53" s="127" t="str">
        <f>Q53</f>
        <v>13/11/2018</v>
      </c>
      <c r="X53" s="73"/>
      <c r="Y53" s="127"/>
      <c r="Z53" s="73"/>
      <c r="AA53" s="127"/>
      <c r="AB53" s="73"/>
      <c r="AC53" s="73"/>
      <c r="AD53" s="73"/>
    </row>
    <row r="54" spans="1:30" s="187" customFormat="1" ht="49.5" customHeight="1">
      <c r="A54" s="75">
        <f t="shared" si="10"/>
        <v>6</v>
      </c>
      <c r="B54" s="72" t="s">
        <v>1608</v>
      </c>
      <c r="C54" s="72" t="s">
        <v>1440</v>
      </c>
      <c r="D54" s="73" t="s">
        <v>1441</v>
      </c>
      <c r="E54" s="73" t="s">
        <v>912</v>
      </c>
      <c r="F54" s="74">
        <v>400000</v>
      </c>
      <c r="G54" s="74">
        <v>310579000</v>
      </c>
      <c r="H54" s="167"/>
      <c r="I54" s="74">
        <v>31000000</v>
      </c>
      <c r="J54" s="74">
        <f t="shared" si="11"/>
        <v>279579000</v>
      </c>
      <c r="K54" s="154" t="s">
        <v>1446</v>
      </c>
      <c r="L54" s="154" t="s">
        <v>1445</v>
      </c>
      <c r="M54" s="79"/>
      <c r="N54" s="77" t="s">
        <v>1156</v>
      </c>
      <c r="O54" s="77" t="s">
        <v>1547</v>
      </c>
      <c r="P54" s="73" t="s">
        <v>1548</v>
      </c>
      <c r="Q54" s="127" t="s">
        <v>1549</v>
      </c>
      <c r="R54" s="73"/>
      <c r="S54" s="127"/>
      <c r="T54" s="73"/>
      <c r="U54" s="73"/>
      <c r="V54" s="73" t="s">
        <v>1548</v>
      </c>
      <c r="W54" s="127" t="s">
        <v>1549</v>
      </c>
      <c r="X54" s="73"/>
      <c r="Y54" s="127"/>
      <c r="Z54" s="73"/>
      <c r="AA54" s="127"/>
      <c r="AB54" s="73"/>
      <c r="AC54" s="73"/>
      <c r="AD54" s="73"/>
    </row>
    <row r="55" spans="1:30" s="187" customFormat="1" ht="49.5" customHeight="1">
      <c r="A55" s="75">
        <f t="shared" si="10"/>
        <v>7</v>
      </c>
      <c r="B55" s="72" t="s">
        <v>1701</v>
      </c>
      <c r="C55" s="72" t="s">
        <v>1702</v>
      </c>
      <c r="D55" s="73" t="s">
        <v>1703</v>
      </c>
      <c r="E55" s="73" t="s">
        <v>1044</v>
      </c>
      <c r="F55" s="74">
        <v>198000</v>
      </c>
      <c r="G55" s="74">
        <v>10000000</v>
      </c>
      <c r="H55" s="167"/>
      <c r="I55" s="74">
        <v>6600000</v>
      </c>
      <c r="J55" s="79">
        <f t="shared" si="11"/>
        <v>3400000</v>
      </c>
      <c r="K55" s="154"/>
      <c r="L55" s="154"/>
      <c r="M55" s="79"/>
      <c r="N55" s="77"/>
      <c r="O55" s="77"/>
      <c r="P55" s="73"/>
      <c r="Q55" s="127"/>
      <c r="R55" s="73"/>
      <c r="S55" s="127"/>
      <c r="T55" s="73"/>
      <c r="U55" s="73"/>
      <c r="V55" s="73"/>
      <c r="W55" s="127"/>
      <c r="X55" s="73"/>
      <c r="Y55" s="127"/>
      <c r="Z55" s="73"/>
      <c r="AA55" s="127"/>
      <c r="AB55" s="73"/>
      <c r="AC55" s="73"/>
      <c r="AD55" s="73"/>
    </row>
    <row r="56" spans="1:30" s="187" customFormat="1" ht="49.5" customHeight="1">
      <c r="A56" s="75">
        <f t="shared" si="10"/>
        <v>8</v>
      </c>
      <c r="B56" s="72" t="s">
        <v>1704</v>
      </c>
      <c r="C56" s="72" t="s">
        <v>1705</v>
      </c>
      <c r="D56" s="73" t="s">
        <v>1706</v>
      </c>
      <c r="E56" s="73" t="s">
        <v>1013</v>
      </c>
      <c r="F56" s="74">
        <v>123500</v>
      </c>
      <c r="G56" s="74">
        <v>5276000</v>
      </c>
      <c r="H56" s="167"/>
      <c r="I56" s="74">
        <v>5276000</v>
      </c>
      <c r="J56" s="79">
        <f t="shared" si="11"/>
        <v>0</v>
      </c>
      <c r="K56" s="154"/>
      <c r="L56" s="154"/>
      <c r="M56" s="79"/>
      <c r="N56" s="77"/>
      <c r="O56" s="77"/>
      <c r="P56" s="73"/>
      <c r="Q56" s="127"/>
      <c r="R56" s="73"/>
      <c r="S56" s="127"/>
      <c r="T56" s="73"/>
      <c r="U56" s="73"/>
      <c r="V56" s="73"/>
      <c r="W56" s="127"/>
      <c r="X56" s="73"/>
      <c r="Y56" s="127"/>
      <c r="Z56" s="73"/>
      <c r="AA56" s="127"/>
      <c r="AB56" s="73"/>
      <c r="AC56" s="73"/>
      <c r="AD56" s="73"/>
    </row>
    <row r="57" spans="1:30" s="187" customFormat="1" ht="49.5" customHeight="1">
      <c r="A57" s="75">
        <f t="shared" si="10"/>
        <v>9</v>
      </c>
      <c r="B57" s="72" t="s">
        <v>1482</v>
      </c>
      <c r="C57" s="72" t="s">
        <v>1483</v>
      </c>
      <c r="D57" s="73"/>
      <c r="E57" s="73" t="s">
        <v>792</v>
      </c>
      <c r="F57" s="74">
        <v>2000</v>
      </c>
      <c r="G57" s="74"/>
      <c r="H57" s="167"/>
      <c r="I57" s="74"/>
      <c r="J57" s="74"/>
      <c r="K57" s="154"/>
      <c r="L57" s="154"/>
      <c r="M57" s="79"/>
      <c r="N57" s="77"/>
      <c r="O57" s="77"/>
      <c r="P57" s="73"/>
      <c r="Q57" s="127"/>
      <c r="R57" s="73"/>
      <c r="S57" s="127"/>
      <c r="T57" s="73"/>
      <c r="U57" s="73"/>
      <c r="V57" s="73"/>
      <c r="W57" s="127"/>
      <c r="X57" s="73"/>
      <c r="Y57" s="127"/>
      <c r="Z57" s="73"/>
      <c r="AA57" s="127"/>
      <c r="AB57" s="73"/>
      <c r="AC57" s="73"/>
      <c r="AD57" s="73"/>
    </row>
    <row r="58" spans="1:30" s="187" customFormat="1" ht="49.5" customHeight="1">
      <c r="A58" s="75">
        <f t="shared" si="10"/>
        <v>10</v>
      </c>
      <c r="B58" s="72" t="s">
        <v>1628</v>
      </c>
      <c r="C58" s="72" t="s">
        <v>1312</v>
      </c>
      <c r="D58" s="73" t="s">
        <v>1467</v>
      </c>
      <c r="E58" s="73" t="s">
        <v>1466</v>
      </c>
      <c r="F58" s="74">
        <v>15000</v>
      </c>
      <c r="G58" s="74">
        <v>489000</v>
      </c>
      <c r="H58" s="167"/>
      <c r="I58" s="74">
        <v>189000</v>
      </c>
      <c r="J58" s="79">
        <f>G58-I58</f>
        <v>300000</v>
      </c>
      <c r="K58" s="154"/>
      <c r="L58" s="154"/>
      <c r="M58" s="79"/>
      <c r="N58" s="77"/>
      <c r="O58" s="77"/>
      <c r="P58" s="73"/>
      <c r="Q58" s="127"/>
      <c r="R58" s="73"/>
      <c r="S58" s="127"/>
      <c r="T58" s="73"/>
      <c r="U58" s="73"/>
      <c r="V58" s="73"/>
      <c r="W58" s="127"/>
      <c r="X58" s="73"/>
      <c r="Y58" s="127"/>
      <c r="Z58" s="73"/>
      <c r="AA58" s="127"/>
      <c r="AB58" s="73"/>
      <c r="AC58" s="73"/>
      <c r="AD58" s="73"/>
    </row>
    <row r="59" spans="1:30" s="187" customFormat="1" ht="49.5" customHeight="1">
      <c r="A59" s="75">
        <f t="shared" si="10"/>
        <v>11</v>
      </c>
      <c r="B59" s="72" t="s">
        <v>1629</v>
      </c>
      <c r="C59" s="72" t="s">
        <v>1312</v>
      </c>
      <c r="D59" s="73" t="s">
        <v>1467</v>
      </c>
      <c r="E59" s="73" t="s">
        <v>1466</v>
      </c>
      <c r="F59" s="74">
        <v>25000</v>
      </c>
      <c r="G59" s="74">
        <v>800000</v>
      </c>
      <c r="H59" s="167"/>
      <c r="I59" s="74">
        <v>500000</v>
      </c>
      <c r="J59" s="79">
        <f>G59-I59</f>
        <v>300000</v>
      </c>
      <c r="K59" s="154"/>
      <c r="L59" s="154"/>
      <c r="M59" s="79"/>
      <c r="N59" s="77"/>
      <c r="O59" s="77"/>
      <c r="P59" s="73"/>
      <c r="Q59" s="127"/>
      <c r="R59" s="73"/>
      <c r="S59" s="127"/>
      <c r="T59" s="73"/>
      <c r="U59" s="73"/>
      <c r="V59" s="73"/>
      <c r="W59" s="127"/>
      <c r="X59" s="73"/>
      <c r="Y59" s="127"/>
      <c r="Z59" s="73"/>
      <c r="AA59" s="127"/>
      <c r="AB59" s="73"/>
      <c r="AC59" s="73"/>
      <c r="AD59" s="73"/>
    </row>
    <row r="60" spans="1:30" s="187" customFormat="1" ht="49.5" customHeight="1">
      <c r="A60" s="75">
        <f t="shared" si="10"/>
        <v>12</v>
      </c>
      <c r="B60" s="72" t="s">
        <v>1630</v>
      </c>
      <c r="C60" s="72" t="s">
        <v>1312</v>
      </c>
      <c r="D60" s="73" t="s">
        <v>1467</v>
      </c>
      <c r="E60" s="73" t="s">
        <v>1466</v>
      </c>
      <c r="F60" s="74">
        <v>15000</v>
      </c>
      <c r="G60" s="74">
        <v>450000</v>
      </c>
      <c r="H60" s="167"/>
      <c r="I60" s="74">
        <v>200000</v>
      </c>
      <c r="J60" s="79">
        <f>G60-I60</f>
        <v>250000</v>
      </c>
      <c r="K60" s="154"/>
      <c r="L60" s="154"/>
      <c r="M60" s="79"/>
      <c r="N60" s="77"/>
      <c r="O60" s="77"/>
      <c r="P60" s="73"/>
      <c r="Q60" s="127"/>
      <c r="R60" s="73"/>
      <c r="S60" s="127"/>
      <c r="T60" s="73"/>
      <c r="U60" s="73"/>
      <c r="V60" s="73"/>
      <c r="W60" s="127"/>
      <c r="X60" s="73"/>
      <c r="Y60" s="127"/>
      <c r="Z60" s="73"/>
      <c r="AA60" s="127"/>
      <c r="AB60" s="73"/>
      <c r="AC60" s="73"/>
      <c r="AD60" s="73"/>
    </row>
    <row r="61" spans="1:30" s="187" customFormat="1" ht="49.5" customHeight="1">
      <c r="A61" s="75">
        <f t="shared" si="10"/>
        <v>13</v>
      </c>
      <c r="B61" s="72" t="s">
        <v>1631</v>
      </c>
      <c r="C61" s="72" t="s">
        <v>1312</v>
      </c>
      <c r="D61" s="73" t="s">
        <v>1467</v>
      </c>
      <c r="E61" s="73" t="s">
        <v>1466</v>
      </c>
      <c r="F61" s="74">
        <v>15000</v>
      </c>
      <c r="G61" s="74">
        <v>500000</v>
      </c>
      <c r="H61" s="167"/>
      <c r="I61" s="74">
        <v>300000</v>
      </c>
      <c r="J61" s="79">
        <f>G61-I61</f>
        <v>200000</v>
      </c>
      <c r="K61" s="154"/>
      <c r="L61" s="154"/>
      <c r="M61" s="79"/>
      <c r="N61" s="77"/>
      <c r="O61" s="77"/>
      <c r="P61" s="73"/>
      <c r="Q61" s="127"/>
      <c r="R61" s="73"/>
      <c r="S61" s="127"/>
      <c r="T61" s="73"/>
      <c r="U61" s="73"/>
      <c r="V61" s="73"/>
      <c r="W61" s="127"/>
      <c r="X61" s="73"/>
      <c r="Y61" s="127"/>
      <c r="Z61" s="73"/>
      <c r="AA61" s="127"/>
      <c r="AB61" s="73"/>
      <c r="AC61" s="73"/>
      <c r="AD61" s="73"/>
    </row>
    <row r="62" spans="1:30" s="187" customFormat="1" ht="49.5" customHeight="1">
      <c r="A62" s="75">
        <f t="shared" si="10"/>
        <v>14</v>
      </c>
      <c r="B62" s="72" t="s">
        <v>1632</v>
      </c>
      <c r="C62" s="72" t="s">
        <v>1312</v>
      </c>
      <c r="D62" s="73" t="s">
        <v>1467</v>
      </c>
      <c r="E62" s="73" t="s">
        <v>1466</v>
      </c>
      <c r="F62" s="74">
        <v>15000</v>
      </c>
      <c r="G62" s="74">
        <v>450000</v>
      </c>
      <c r="H62" s="167"/>
      <c r="I62" s="74">
        <v>200000</v>
      </c>
      <c r="J62" s="79">
        <f>G62-I62</f>
        <v>250000</v>
      </c>
      <c r="K62" s="154"/>
      <c r="L62" s="154"/>
      <c r="M62" s="79"/>
      <c r="N62" s="77"/>
      <c r="O62" s="77"/>
      <c r="P62" s="73"/>
      <c r="Q62" s="127"/>
      <c r="R62" s="73"/>
      <c r="S62" s="127"/>
      <c r="T62" s="73"/>
      <c r="U62" s="73"/>
      <c r="V62" s="73"/>
      <c r="W62" s="127"/>
      <c r="X62" s="73"/>
      <c r="Y62" s="127"/>
      <c r="Z62" s="73"/>
      <c r="AA62" s="127"/>
      <c r="AB62" s="73"/>
      <c r="AC62" s="73"/>
      <c r="AD62" s="73"/>
    </row>
    <row r="63" spans="1:30" s="187" customFormat="1" ht="49.5" customHeight="1">
      <c r="A63" s="75">
        <f t="shared" si="10"/>
        <v>15</v>
      </c>
      <c r="B63" s="72" t="s">
        <v>1634</v>
      </c>
      <c r="C63" s="72" t="s">
        <v>1633</v>
      </c>
      <c r="D63" s="73" t="s">
        <v>1636</v>
      </c>
      <c r="E63" s="73" t="s">
        <v>1635</v>
      </c>
      <c r="F63" s="74">
        <v>4617</v>
      </c>
      <c r="G63" s="74">
        <v>3000000</v>
      </c>
      <c r="H63" s="167"/>
      <c r="I63" s="74"/>
      <c r="J63" s="79"/>
      <c r="K63" s="154"/>
      <c r="L63" s="154"/>
      <c r="M63" s="79"/>
      <c r="N63" s="77"/>
      <c r="O63" s="77"/>
      <c r="P63" s="73"/>
      <c r="Q63" s="127"/>
      <c r="R63" s="73"/>
      <c r="S63" s="127"/>
      <c r="T63" s="73"/>
      <c r="U63" s="73"/>
      <c r="V63" s="73"/>
      <c r="W63" s="127"/>
      <c r="X63" s="73"/>
      <c r="Y63" s="127"/>
      <c r="Z63" s="73"/>
      <c r="AA63" s="127"/>
      <c r="AB63" s="73"/>
      <c r="AC63" s="73"/>
      <c r="AD63" s="73"/>
    </row>
    <row r="64" spans="1:30" s="187" customFormat="1" ht="49.5" customHeight="1">
      <c r="A64" s="75">
        <f t="shared" si="10"/>
        <v>16</v>
      </c>
      <c r="B64" s="72" t="s">
        <v>1637</v>
      </c>
      <c r="C64" s="72" t="s">
        <v>1638</v>
      </c>
      <c r="D64" s="73" t="s">
        <v>1639</v>
      </c>
      <c r="E64" s="73" t="s">
        <v>1466</v>
      </c>
      <c r="F64" s="74">
        <v>50000</v>
      </c>
      <c r="G64" s="74">
        <v>7000000</v>
      </c>
      <c r="H64" s="167"/>
      <c r="I64" s="74"/>
      <c r="J64" s="79"/>
      <c r="K64" s="154" t="s">
        <v>1640</v>
      </c>
      <c r="L64" s="154" t="s">
        <v>1479</v>
      </c>
      <c r="M64" s="79"/>
      <c r="N64" s="77"/>
      <c r="O64" s="77"/>
      <c r="P64" s="73"/>
      <c r="Q64" s="127"/>
      <c r="R64" s="73"/>
      <c r="S64" s="127"/>
      <c r="T64" s="73"/>
      <c r="U64" s="73"/>
      <c r="V64" s="73"/>
      <c r="W64" s="127"/>
      <c r="X64" s="73"/>
      <c r="Y64" s="127"/>
      <c r="Z64" s="73"/>
      <c r="AA64" s="127"/>
      <c r="AB64" s="73"/>
      <c r="AC64" s="73"/>
      <c r="AD64" s="73"/>
    </row>
    <row r="65" spans="1:30" s="187" customFormat="1" ht="49.5" customHeight="1">
      <c r="A65" s="75">
        <f t="shared" si="10"/>
        <v>17</v>
      </c>
      <c r="B65" s="72" t="s">
        <v>1321</v>
      </c>
      <c r="C65" s="72" t="s">
        <v>1322</v>
      </c>
      <c r="D65" s="73" t="s">
        <v>1464</v>
      </c>
      <c r="E65" s="73" t="s">
        <v>1465</v>
      </c>
      <c r="F65" s="74">
        <v>21000</v>
      </c>
      <c r="G65" s="74">
        <v>1081700</v>
      </c>
      <c r="H65" s="167"/>
      <c r="I65" s="74">
        <v>700000</v>
      </c>
      <c r="J65" s="79">
        <f>G65-I65</f>
        <v>381700</v>
      </c>
      <c r="K65" s="154"/>
      <c r="L65" s="154"/>
      <c r="M65" s="79"/>
      <c r="N65" s="77"/>
      <c r="O65" s="77"/>
      <c r="P65" s="73"/>
      <c r="Q65" s="127"/>
      <c r="R65" s="73"/>
      <c r="S65" s="127"/>
      <c r="T65" s="73"/>
      <c r="U65" s="73"/>
      <c r="V65" s="73"/>
      <c r="W65" s="127"/>
      <c r="X65" s="73"/>
      <c r="Y65" s="127"/>
      <c r="Z65" s="73"/>
      <c r="AA65" s="127"/>
      <c r="AB65" s="73"/>
      <c r="AC65" s="73"/>
      <c r="AD65" s="73"/>
    </row>
    <row r="66" spans="1:30" s="187" customFormat="1" ht="49.5" customHeight="1">
      <c r="A66" s="75">
        <f t="shared" si="10"/>
        <v>18</v>
      </c>
      <c r="B66" s="72" t="s">
        <v>1324</v>
      </c>
      <c r="C66" s="72" t="s">
        <v>1641</v>
      </c>
      <c r="D66" s="73" t="s">
        <v>1643</v>
      </c>
      <c r="E66" s="73" t="s">
        <v>1642</v>
      </c>
      <c r="F66" s="74">
        <v>11500</v>
      </c>
      <c r="G66" s="74">
        <v>451850</v>
      </c>
      <c r="H66" s="167"/>
      <c r="I66" s="74">
        <v>300000</v>
      </c>
      <c r="J66" s="79">
        <f>G66-I66</f>
        <v>151850</v>
      </c>
      <c r="K66" s="154"/>
      <c r="L66" s="154"/>
      <c r="M66" s="79"/>
      <c r="N66" s="77"/>
      <c r="O66" s="77"/>
      <c r="P66" s="73"/>
      <c r="Q66" s="127"/>
      <c r="R66" s="73"/>
      <c r="S66" s="127"/>
      <c r="T66" s="73"/>
      <c r="U66" s="73"/>
      <c r="V66" s="73"/>
      <c r="W66" s="127"/>
      <c r="X66" s="73"/>
      <c r="Y66" s="127"/>
      <c r="Z66" s="73"/>
      <c r="AA66" s="127"/>
      <c r="AB66" s="73"/>
      <c r="AC66" s="73"/>
      <c r="AD66" s="73"/>
    </row>
    <row r="67" spans="1:30" s="187" customFormat="1" ht="49.5" customHeight="1">
      <c r="A67" s="75">
        <f t="shared" si="10"/>
        <v>19</v>
      </c>
      <c r="B67" s="72" t="s">
        <v>1506</v>
      </c>
      <c r="C67" s="72" t="s">
        <v>1507</v>
      </c>
      <c r="D67" s="73" t="s">
        <v>1467</v>
      </c>
      <c r="E67" s="73" t="s">
        <v>1044</v>
      </c>
      <c r="F67" s="74">
        <v>54482</v>
      </c>
      <c r="G67" s="74"/>
      <c r="H67" s="167"/>
      <c r="I67" s="74"/>
      <c r="J67" s="79"/>
      <c r="K67" s="154"/>
      <c r="L67" s="154"/>
      <c r="M67" s="79"/>
      <c r="N67" s="77"/>
      <c r="O67" s="77"/>
      <c r="P67" s="73"/>
      <c r="Q67" s="127"/>
      <c r="R67" s="73"/>
      <c r="S67" s="127"/>
      <c r="T67" s="73"/>
      <c r="U67" s="73"/>
      <c r="V67" s="73"/>
      <c r="W67" s="127"/>
      <c r="X67" s="73"/>
      <c r="Y67" s="127"/>
      <c r="Z67" s="73"/>
      <c r="AA67" s="127"/>
      <c r="AB67" s="73"/>
      <c r="AC67" s="73"/>
      <c r="AD67" s="73"/>
    </row>
    <row r="68" spans="1:30" s="187" customFormat="1" ht="49.5" customHeight="1">
      <c r="A68" s="75">
        <f t="shared" si="10"/>
        <v>20</v>
      </c>
      <c r="B68" s="72" t="s">
        <v>1644</v>
      </c>
      <c r="C68" s="72" t="s">
        <v>1645</v>
      </c>
      <c r="D68" s="73" t="s">
        <v>1647</v>
      </c>
      <c r="E68" s="73" t="s">
        <v>1646</v>
      </c>
      <c r="F68" s="74">
        <v>9726</v>
      </c>
      <c r="G68" s="74">
        <v>629865</v>
      </c>
      <c r="H68" s="167"/>
      <c r="I68" s="74">
        <v>315000</v>
      </c>
      <c r="J68" s="79">
        <f>G68-I68</f>
        <v>314865</v>
      </c>
      <c r="K68" s="154"/>
      <c r="L68" s="154"/>
      <c r="M68" s="79"/>
      <c r="N68" s="77"/>
      <c r="O68" s="77"/>
      <c r="P68" s="73"/>
      <c r="Q68" s="127"/>
      <c r="R68" s="73"/>
      <c r="S68" s="127"/>
      <c r="T68" s="73"/>
      <c r="U68" s="73"/>
      <c r="V68" s="73"/>
      <c r="W68" s="127"/>
      <c r="X68" s="73"/>
      <c r="Y68" s="127"/>
      <c r="Z68" s="73"/>
      <c r="AA68" s="127"/>
      <c r="AB68" s="73"/>
      <c r="AC68" s="73"/>
      <c r="AD68" s="73"/>
    </row>
    <row r="69" spans="1:30" s="187" customFormat="1" ht="49.5" customHeight="1">
      <c r="A69" s="75">
        <f t="shared" si="10"/>
        <v>21</v>
      </c>
      <c r="B69" s="72" t="s">
        <v>1648</v>
      </c>
      <c r="C69" s="72" t="s">
        <v>1645</v>
      </c>
      <c r="D69" s="73" t="s">
        <v>1647</v>
      </c>
      <c r="E69" s="73" t="s">
        <v>1646</v>
      </c>
      <c r="F69" s="74">
        <v>4880</v>
      </c>
      <c r="G69" s="74">
        <v>396913</v>
      </c>
      <c r="H69" s="167"/>
      <c r="I69" s="74">
        <v>200000</v>
      </c>
      <c r="J69" s="79">
        <f>G69-I69</f>
        <v>196913</v>
      </c>
      <c r="K69" s="154"/>
      <c r="L69" s="154"/>
      <c r="M69" s="79"/>
      <c r="N69" s="77"/>
      <c r="O69" s="77"/>
      <c r="P69" s="73"/>
      <c r="Q69" s="127"/>
      <c r="R69" s="73"/>
      <c r="S69" s="127"/>
      <c r="T69" s="73"/>
      <c r="U69" s="73"/>
      <c r="V69" s="73"/>
      <c r="W69" s="127"/>
      <c r="X69" s="73"/>
      <c r="Y69" s="127"/>
      <c r="Z69" s="73"/>
      <c r="AA69" s="127"/>
      <c r="AB69" s="73"/>
      <c r="AC69" s="73"/>
      <c r="AD69" s="73"/>
    </row>
    <row r="70" spans="1:30" s="187" customFormat="1" ht="49.5" customHeight="1">
      <c r="A70" s="75">
        <f t="shared" si="10"/>
        <v>22</v>
      </c>
      <c r="B70" s="72" t="s">
        <v>1649</v>
      </c>
      <c r="C70" s="72" t="s">
        <v>1645</v>
      </c>
      <c r="D70" s="73" t="s">
        <v>1647</v>
      </c>
      <c r="E70" s="73" t="s">
        <v>1646</v>
      </c>
      <c r="F70" s="74">
        <v>15000</v>
      </c>
      <c r="G70" s="74">
        <v>1000000</v>
      </c>
      <c r="H70" s="167"/>
      <c r="I70" s="74">
        <v>500000</v>
      </c>
      <c r="J70" s="79">
        <f>G70-I70</f>
        <v>500000</v>
      </c>
      <c r="K70" s="154"/>
      <c r="L70" s="154"/>
      <c r="M70" s="79"/>
      <c r="N70" s="77"/>
      <c r="O70" s="77"/>
      <c r="P70" s="73"/>
      <c r="Q70" s="127"/>
      <c r="R70" s="73"/>
      <c r="S70" s="127"/>
      <c r="T70" s="73"/>
      <c r="U70" s="73"/>
      <c r="V70" s="73"/>
      <c r="W70" s="127"/>
      <c r="X70" s="73"/>
      <c r="Y70" s="127"/>
      <c r="Z70" s="73"/>
      <c r="AA70" s="127"/>
      <c r="AB70" s="73"/>
      <c r="AC70" s="73"/>
      <c r="AD70" s="73"/>
    </row>
    <row r="71" spans="1:30" s="187" customFormat="1" ht="49.5" customHeight="1">
      <c r="A71" s="75">
        <f t="shared" si="10"/>
        <v>23</v>
      </c>
      <c r="B71" s="72" t="s">
        <v>1650</v>
      </c>
      <c r="C71" s="72" t="s">
        <v>1645</v>
      </c>
      <c r="D71" s="73" t="s">
        <v>1647</v>
      </c>
      <c r="E71" s="73" t="s">
        <v>1646</v>
      </c>
      <c r="F71" s="74">
        <v>3560</v>
      </c>
      <c r="G71" s="74">
        <v>351863</v>
      </c>
      <c r="H71" s="167"/>
      <c r="I71" s="74">
        <v>176000</v>
      </c>
      <c r="J71" s="79">
        <f>G71-I71</f>
        <v>175863</v>
      </c>
      <c r="K71" s="154"/>
      <c r="L71" s="154"/>
      <c r="M71" s="79"/>
      <c r="N71" s="77"/>
      <c r="O71" s="77"/>
      <c r="P71" s="73"/>
      <c r="Q71" s="127"/>
      <c r="R71" s="73"/>
      <c r="S71" s="127"/>
      <c r="T71" s="73"/>
      <c r="U71" s="73"/>
      <c r="V71" s="73"/>
      <c r="W71" s="127"/>
      <c r="X71" s="73"/>
      <c r="Y71" s="127"/>
      <c r="Z71" s="73"/>
      <c r="AA71" s="127"/>
      <c r="AB71" s="73"/>
      <c r="AC71" s="73"/>
      <c r="AD71" s="73"/>
    </row>
    <row r="72" spans="1:30" s="187" customFormat="1" ht="49.5" customHeight="1">
      <c r="A72" s="75">
        <f t="shared" si="10"/>
        <v>24</v>
      </c>
      <c r="B72" s="72" t="s">
        <v>1652</v>
      </c>
      <c r="C72" s="72" t="s">
        <v>1651</v>
      </c>
      <c r="D72" s="73" t="s">
        <v>1653</v>
      </c>
      <c r="E72" s="73" t="s">
        <v>1359</v>
      </c>
      <c r="F72" s="74">
        <v>30000</v>
      </c>
      <c r="G72" s="74">
        <v>33640000</v>
      </c>
      <c r="H72" s="167"/>
      <c r="I72" s="74"/>
      <c r="J72" s="79"/>
      <c r="K72" s="154"/>
      <c r="L72" s="154"/>
      <c r="M72" s="79"/>
      <c r="N72" s="77"/>
      <c r="O72" s="77"/>
      <c r="P72" s="73"/>
      <c r="Q72" s="127"/>
      <c r="R72" s="73"/>
      <c r="S72" s="127"/>
      <c r="T72" s="73"/>
      <c r="U72" s="73"/>
      <c r="V72" s="73"/>
      <c r="W72" s="127"/>
      <c r="X72" s="73"/>
      <c r="Y72" s="127"/>
      <c r="Z72" s="73"/>
      <c r="AA72" s="127"/>
      <c r="AB72" s="73"/>
      <c r="AC72" s="73"/>
      <c r="AD72" s="73"/>
    </row>
    <row r="73" spans="1:30" s="247" customFormat="1" ht="30" customHeight="1">
      <c r="A73" s="267"/>
      <c r="B73" s="267" t="s">
        <v>139</v>
      </c>
      <c r="C73" s="244"/>
      <c r="D73" s="267"/>
      <c r="E73" s="245"/>
      <c r="F73" s="245">
        <f>F9+F13+F16+F21+F29+F37+F41+F48</f>
        <v>45104383</v>
      </c>
      <c r="G73" s="245">
        <f>G9+G13+G16+G21+G29+G37+G41+G48</f>
        <v>299120454385</v>
      </c>
      <c r="H73" s="245">
        <f>H9+H13+H16+H21+H29+H37+H41+H48</f>
        <v>11683.119999999999</v>
      </c>
      <c r="I73" s="245">
        <f>I9+I13+I16+I21+I29+I37+I41+I48</f>
        <v>43959664332.6</v>
      </c>
      <c r="J73" s="245">
        <f>J9+J13+J16+J21+J29+J37+J41+J48</f>
        <v>247743306352.4</v>
      </c>
      <c r="K73" s="245"/>
      <c r="L73" s="245"/>
      <c r="M73" s="245">
        <f>M9+M13+M16+M21+M29+M37+M41+M48</f>
        <v>0</v>
      </c>
      <c r="N73" s="246"/>
      <c r="O73" s="267"/>
      <c r="P73" s="266"/>
      <c r="Q73" s="267"/>
      <c r="R73" s="266"/>
      <c r="S73" s="267"/>
      <c r="T73" s="267"/>
      <c r="U73" s="267"/>
      <c r="V73" s="266"/>
      <c r="W73" s="267"/>
      <c r="X73" s="267"/>
      <c r="Y73" s="267"/>
      <c r="Z73" s="267"/>
      <c r="AA73" s="267"/>
      <c r="AB73" s="267"/>
      <c r="AC73" s="244"/>
      <c r="AD73" s="244"/>
    </row>
  </sheetData>
  <sheetProtection/>
  <mergeCells count="31">
    <mergeCell ref="A4:A5"/>
    <mergeCell ref="B4:B5"/>
    <mergeCell ref="C4:C5"/>
    <mergeCell ref="D4:D5"/>
    <mergeCell ref="E4:E5"/>
    <mergeCell ref="F4:F5"/>
    <mergeCell ref="AC4:AC5"/>
    <mergeCell ref="I4:J4"/>
    <mergeCell ref="K4:L4"/>
    <mergeCell ref="M4:M5"/>
    <mergeCell ref="N4:O4"/>
    <mergeCell ref="P4:Q4"/>
    <mergeCell ref="R4:S4"/>
    <mergeCell ref="B29:D29"/>
    <mergeCell ref="T4:U4"/>
    <mergeCell ref="V4:W4"/>
    <mergeCell ref="X4:Y4"/>
    <mergeCell ref="Z4:AA4"/>
    <mergeCell ref="AB4:AB5"/>
    <mergeCell ref="G4:G5"/>
    <mergeCell ref="H4:H5"/>
    <mergeCell ref="B37:D37"/>
    <mergeCell ref="AD4:AD5"/>
    <mergeCell ref="B41:D41"/>
    <mergeCell ref="B48:D48"/>
    <mergeCell ref="B21:D21"/>
    <mergeCell ref="A1:AC1"/>
    <mergeCell ref="A2:AC2"/>
    <mergeCell ref="B9:D9"/>
    <mergeCell ref="B13:D13"/>
    <mergeCell ref="B16:D16"/>
  </mergeCells>
  <printOptions/>
  <pageMargins left="0.45" right="0.45" top="0.75" bottom="0.5" header="0.3" footer="0.3"/>
  <pageSetup fitToHeight="0" fitToWidth="1" horizontalDpi="600" verticalDpi="600" orientation="landscape" paperSize="9" scale="2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view="pageBreakPreview" zoomScale="70" zoomScaleNormal="80" zoomScaleSheetLayoutView="70" zoomScalePageLayoutView="80" workbookViewId="0" topLeftCell="A40">
      <selection activeCell="D47" sqref="D47"/>
    </sheetView>
  </sheetViews>
  <sheetFormatPr defaultColWidth="8.7109375" defaultRowHeight="15"/>
  <cols>
    <col min="1" max="1" width="5.140625" style="28" bestFit="1" customWidth="1"/>
    <col min="2" max="2" width="5.140625" style="28" hidden="1" customWidth="1"/>
    <col min="3" max="3" width="27.57421875" style="25" customWidth="1"/>
    <col min="4" max="4" width="28.421875" style="28" customWidth="1"/>
    <col min="5" max="5" width="27.57421875" style="28" customWidth="1"/>
    <col min="6" max="6" width="10.7109375" style="28" hidden="1" customWidth="1"/>
    <col min="7" max="7" width="13.421875" style="28" customWidth="1"/>
    <col min="8" max="8" width="16.8515625" style="37" customWidth="1"/>
    <col min="9" max="9" width="14.7109375" style="37" hidden="1" customWidth="1"/>
    <col min="10" max="10" width="14.140625" style="37" hidden="1" customWidth="1"/>
    <col min="11" max="11" width="14.421875" style="37" hidden="1" customWidth="1"/>
    <col min="12" max="12" width="16.57421875" style="291" hidden="1" customWidth="1"/>
    <col min="13" max="13" width="12.57421875" style="291" hidden="1" customWidth="1"/>
    <col min="14" max="14" width="12.7109375" style="28" hidden="1" customWidth="1"/>
    <col min="15" max="15" width="10.8515625" style="38" customWidth="1"/>
    <col min="16" max="16" width="11.8515625" style="38" customWidth="1"/>
    <col min="17" max="17" width="16.7109375" style="28" hidden="1" customWidth="1"/>
    <col min="18" max="18" width="11.8515625" style="28" hidden="1" customWidth="1"/>
    <col min="19" max="19" width="16.140625" style="28" hidden="1" customWidth="1"/>
    <col min="20" max="20" width="12.57421875" style="39" hidden="1" customWidth="1"/>
    <col min="21" max="21" width="5.57421875" style="28" hidden="1" customWidth="1"/>
    <col min="22" max="22" width="13.00390625" style="39" hidden="1" customWidth="1"/>
    <col min="23" max="23" width="17.421875" style="28" bestFit="1" customWidth="1"/>
    <col min="24" max="24" width="12.421875" style="39" bestFit="1" customWidth="1"/>
    <col min="25" max="25" width="16.8515625" style="28" customWidth="1"/>
    <col min="26" max="26" width="12.7109375" style="39" customWidth="1"/>
    <col min="27" max="27" width="16.8515625" style="28" hidden="1" customWidth="1"/>
    <col min="28" max="28" width="11.8515625" style="28" hidden="1" customWidth="1"/>
    <col min="29" max="29" width="12.421875" style="28" hidden="1" customWidth="1"/>
    <col min="30" max="30" width="25.57421875" style="28" customWidth="1"/>
    <col min="31" max="31" width="19.8515625" style="28" hidden="1" customWidth="1"/>
    <col min="32" max="16384" width="8.7109375" style="25" customWidth="1"/>
  </cols>
  <sheetData>
    <row r="1" spans="1:31" ht="15.75">
      <c r="A1" s="447" t="s">
        <v>149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</row>
    <row r="2" spans="1:31" ht="15.75">
      <c r="A2" s="447" t="str">
        <f>'Tong Hop'!A3:Q3</f>
        <v>Đến ngày 31 tháng 3 năm 2023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</row>
    <row r="3" spans="1:31" ht="15.75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</row>
    <row r="4" spans="1:31" ht="15" customHeight="1">
      <c r="A4" s="445" t="s">
        <v>0</v>
      </c>
      <c r="B4" s="308"/>
      <c r="C4" s="445" t="s">
        <v>1</v>
      </c>
      <c r="D4" s="445" t="s">
        <v>2</v>
      </c>
      <c r="E4" s="445" t="s">
        <v>3</v>
      </c>
      <c r="F4" s="445" t="s">
        <v>5</v>
      </c>
      <c r="G4" s="445" t="s">
        <v>4</v>
      </c>
      <c r="H4" s="445" t="s">
        <v>70</v>
      </c>
      <c r="I4" s="440" t="s">
        <v>1105</v>
      </c>
      <c r="J4" s="445" t="s">
        <v>6</v>
      </c>
      <c r="K4" s="445"/>
      <c r="L4" s="439" t="s">
        <v>1442</v>
      </c>
      <c r="M4" s="439"/>
      <c r="N4" s="445" t="s">
        <v>145</v>
      </c>
      <c r="O4" s="439" t="s">
        <v>8</v>
      </c>
      <c r="P4" s="439"/>
      <c r="Q4" s="445" t="s">
        <v>10</v>
      </c>
      <c r="R4" s="445"/>
      <c r="S4" s="445" t="s">
        <v>13</v>
      </c>
      <c r="T4" s="445"/>
      <c r="U4" s="445" t="s">
        <v>115</v>
      </c>
      <c r="V4" s="445"/>
      <c r="W4" s="445" t="s">
        <v>29</v>
      </c>
      <c r="X4" s="445"/>
      <c r="Y4" s="445" t="s">
        <v>38</v>
      </c>
      <c r="Z4" s="445"/>
      <c r="AA4" s="445" t="s">
        <v>129</v>
      </c>
      <c r="AB4" s="445"/>
      <c r="AC4" s="445" t="s">
        <v>146</v>
      </c>
      <c r="AD4" s="445" t="s">
        <v>14</v>
      </c>
      <c r="AE4" s="445" t="s">
        <v>15</v>
      </c>
    </row>
    <row r="5" spans="1:31" ht="15" customHeight="1">
      <c r="A5" s="445"/>
      <c r="B5" s="308"/>
      <c r="C5" s="445"/>
      <c r="D5" s="445"/>
      <c r="E5" s="445"/>
      <c r="F5" s="445"/>
      <c r="G5" s="445"/>
      <c r="H5" s="445"/>
      <c r="I5" s="441"/>
      <c r="J5" s="26" t="s">
        <v>7</v>
      </c>
      <c r="K5" s="306" t="s">
        <v>30</v>
      </c>
      <c r="L5" s="307" t="s">
        <v>1443</v>
      </c>
      <c r="M5" s="307" t="s">
        <v>1444</v>
      </c>
      <c r="N5" s="445"/>
      <c r="O5" s="307" t="s">
        <v>9</v>
      </c>
      <c r="P5" s="307" t="s">
        <v>103</v>
      </c>
      <c r="Q5" s="306" t="s">
        <v>11</v>
      </c>
      <c r="R5" s="306" t="s">
        <v>12</v>
      </c>
      <c r="S5" s="306" t="s">
        <v>18</v>
      </c>
      <c r="T5" s="27" t="s">
        <v>12</v>
      </c>
      <c r="U5" s="306" t="s">
        <v>16</v>
      </c>
      <c r="V5" s="27" t="s">
        <v>12</v>
      </c>
      <c r="W5" s="306" t="s">
        <v>18</v>
      </c>
      <c r="X5" s="27" t="s">
        <v>12</v>
      </c>
      <c r="Y5" s="306" t="s">
        <v>11</v>
      </c>
      <c r="Z5" s="27" t="s">
        <v>37</v>
      </c>
      <c r="AA5" s="306" t="s">
        <v>11</v>
      </c>
      <c r="AB5" s="306" t="s">
        <v>12</v>
      </c>
      <c r="AC5" s="445"/>
      <c r="AD5" s="445"/>
      <c r="AE5" s="445"/>
    </row>
    <row r="6" spans="1:31" s="28" customFormat="1" ht="18" customHeight="1" hidden="1">
      <c r="A6" s="175">
        <v>1</v>
      </c>
      <c r="B6" s="175"/>
      <c r="C6" s="175">
        <v>2</v>
      </c>
      <c r="D6" s="175">
        <v>3</v>
      </c>
      <c r="E6" s="175">
        <v>4</v>
      </c>
      <c r="F6" s="175">
        <v>5</v>
      </c>
      <c r="G6" s="175">
        <v>6</v>
      </c>
      <c r="H6" s="175">
        <v>7</v>
      </c>
      <c r="I6" s="175"/>
      <c r="J6" s="175">
        <v>8</v>
      </c>
      <c r="K6" s="175">
        <v>9</v>
      </c>
      <c r="L6" s="284"/>
      <c r="M6" s="284"/>
      <c r="N6" s="175">
        <v>10</v>
      </c>
      <c r="O6" s="284">
        <v>11</v>
      </c>
      <c r="P6" s="284">
        <v>12</v>
      </c>
      <c r="Q6" s="175">
        <v>13</v>
      </c>
      <c r="R6" s="175">
        <v>14</v>
      </c>
      <c r="S6" s="175">
        <v>15</v>
      </c>
      <c r="T6" s="176">
        <v>16</v>
      </c>
      <c r="U6" s="175">
        <v>17</v>
      </c>
      <c r="V6" s="176">
        <v>18</v>
      </c>
      <c r="W6" s="175">
        <v>19</v>
      </c>
      <c r="X6" s="176">
        <v>20</v>
      </c>
      <c r="Y6" s="175">
        <v>21</v>
      </c>
      <c r="Z6" s="176">
        <v>22</v>
      </c>
      <c r="AA6" s="175">
        <v>23</v>
      </c>
      <c r="AB6" s="175">
        <v>24</v>
      </c>
      <c r="AC6" s="175">
        <v>25</v>
      </c>
      <c r="AD6" s="175">
        <v>31</v>
      </c>
      <c r="AE6" s="175">
        <v>32</v>
      </c>
    </row>
    <row r="7" spans="1:31" s="28" customFormat="1" ht="15.75">
      <c r="A7" s="175">
        <v>1</v>
      </c>
      <c r="B7" s="175"/>
      <c r="C7" s="175">
        <v>2</v>
      </c>
      <c r="D7" s="175">
        <v>3</v>
      </c>
      <c r="E7" s="175">
        <v>4</v>
      </c>
      <c r="F7" s="175"/>
      <c r="G7" s="175">
        <v>5</v>
      </c>
      <c r="H7" s="175">
        <v>6</v>
      </c>
      <c r="I7" s="175"/>
      <c r="J7" s="175"/>
      <c r="K7" s="175"/>
      <c r="L7" s="284"/>
      <c r="M7" s="284"/>
      <c r="N7" s="175"/>
      <c r="O7" s="284">
        <v>7</v>
      </c>
      <c r="P7" s="284">
        <v>8</v>
      </c>
      <c r="Q7" s="175"/>
      <c r="R7" s="175"/>
      <c r="S7" s="175"/>
      <c r="T7" s="176"/>
      <c r="U7" s="175"/>
      <c r="V7" s="176"/>
      <c r="W7" s="175">
        <v>9</v>
      </c>
      <c r="X7" s="175">
        <v>10</v>
      </c>
      <c r="Y7" s="175">
        <v>11</v>
      </c>
      <c r="Z7" s="175">
        <v>12</v>
      </c>
      <c r="AA7" s="175"/>
      <c r="AB7" s="175"/>
      <c r="AC7" s="175"/>
      <c r="AD7" s="175">
        <v>13</v>
      </c>
      <c r="AE7" s="175">
        <v>14</v>
      </c>
    </row>
    <row r="8" spans="1:31" ht="24.75" customHeight="1">
      <c r="A8" s="306" t="s">
        <v>116</v>
      </c>
      <c r="B8" s="308"/>
      <c r="C8" s="446" t="s">
        <v>147</v>
      </c>
      <c r="D8" s="446"/>
      <c r="E8" s="446"/>
      <c r="F8" s="306"/>
      <c r="G8" s="29">
        <f>SUM(G9:G32)</f>
        <v>475160</v>
      </c>
      <c r="H8" s="29">
        <f>SUM(H9:H32)</f>
        <v>1746050000</v>
      </c>
      <c r="I8" s="29">
        <f>SUM(I9:I32)</f>
        <v>10</v>
      </c>
      <c r="J8" s="29">
        <f>SUM(J9:J32)</f>
        <v>888511920</v>
      </c>
      <c r="K8" s="29">
        <f>SUM(K9:K32)</f>
        <v>646205080</v>
      </c>
      <c r="L8" s="29"/>
      <c r="M8" s="29"/>
      <c r="N8" s="29">
        <f>SUM(N9:N32)</f>
        <v>0</v>
      </c>
      <c r="O8" s="307"/>
      <c r="P8" s="307"/>
      <c r="Q8" s="307"/>
      <c r="R8" s="307"/>
      <c r="S8" s="306"/>
      <c r="T8" s="27"/>
      <c r="U8" s="306"/>
      <c r="V8" s="27"/>
      <c r="W8" s="306"/>
      <c r="X8" s="27"/>
      <c r="Y8" s="306"/>
      <c r="Z8" s="27"/>
      <c r="AA8" s="306"/>
      <c r="AB8" s="306"/>
      <c r="AC8" s="306"/>
      <c r="AD8" s="306"/>
      <c r="AE8" s="306"/>
    </row>
    <row r="9" spans="1:31" s="30" customFormat="1" ht="49.5" customHeight="1">
      <c r="A9" s="57">
        <v>1</v>
      </c>
      <c r="B9" s="57"/>
      <c r="C9" s="177" t="s">
        <v>1884</v>
      </c>
      <c r="D9" s="177" t="s">
        <v>188</v>
      </c>
      <c r="E9" s="57" t="s">
        <v>283</v>
      </c>
      <c r="F9" s="57" t="s">
        <v>853</v>
      </c>
      <c r="G9" s="178">
        <v>80685</v>
      </c>
      <c r="H9" s="178">
        <v>457889000</v>
      </c>
      <c r="I9" s="179"/>
      <c r="J9" s="178">
        <v>346000000</v>
      </c>
      <c r="K9" s="178">
        <f>H9-J9</f>
        <v>111889000</v>
      </c>
      <c r="L9" s="131"/>
      <c r="M9" s="131"/>
      <c r="N9" s="180"/>
      <c r="O9" s="181"/>
      <c r="P9" s="181"/>
      <c r="Q9" s="181"/>
      <c r="R9" s="181"/>
      <c r="S9" s="57" t="s">
        <v>811</v>
      </c>
      <c r="T9" s="182" t="s">
        <v>812</v>
      </c>
      <c r="U9" s="57">
        <v>3</v>
      </c>
      <c r="V9" s="181" t="s">
        <v>813</v>
      </c>
      <c r="W9" s="57" t="s">
        <v>272</v>
      </c>
      <c r="X9" s="182" t="s">
        <v>2157</v>
      </c>
      <c r="Y9" s="57" t="s">
        <v>814</v>
      </c>
      <c r="Z9" s="181" t="s">
        <v>1998</v>
      </c>
      <c r="AA9" s="57"/>
      <c r="AB9" s="57"/>
      <c r="AC9" s="57">
        <v>227</v>
      </c>
      <c r="AD9" s="31" t="s">
        <v>773</v>
      </c>
      <c r="AE9" s="57"/>
    </row>
    <row r="10" spans="1:31" s="30" customFormat="1" ht="49.5" customHeight="1">
      <c r="A10" s="57">
        <f aca="true" t="shared" si="0" ref="A10:A32">A9+1</f>
        <v>2</v>
      </c>
      <c r="B10" s="57"/>
      <c r="C10" s="177" t="s">
        <v>205</v>
      </c>
      <c r="D10" s="177" t="s">
        <v>206</v>
      </c>
      <c r="E10" s="57" t="s">
        <v>1995</v>
      </c>
      <c r="F10" s="57" t="s">
        <v>853</v>
      </c>
      <c r="G10" s="178">
        <v>9577</v>
      </c>
      <c r="H10" s="178">
        <v>42500000</v>
      </c>
      <c r="I10" s="179"/>
      <c r="J10" s="178">
        <v>22000000</v>
      </c>
      <c r="K10" s="178">
        <f>H10-J10</f>
        <v>20500000</v>
      </c>
      <c r="L10" s="131"/>
      <c r="M10" s="131"/>
      <c r="N10" s="180"/>
      <c r="O10" s="181" t="s">
        <v>87</v>
      </c>
      <c r="P10" s="181" t="s">
        <v>1274</v>
      </c>
      <c r="Q10" s="181"/>
      <c r="R10" s="181"/>
      <c r="S10" s="57" t="s">
        <v>207</v>
      </c>
      <c r="T10" s="182">
        <v>39033</v>
      </c>
      <c r="U10" s="57">
        <v>4</v>
      </c>
      <c r="V10" s="181" t="s">
        <v>1996</v>
      </c>
      <c r="W10" s="57">
        <v>7748628555</v>
      </c>
      <c r="X10" s="182" t="s">
        <v>2158</v>
      </c>
      <c r="Y10" s="57" t="s">
        <v>818</v>
      </c>
      <c r="Z10" s="181" t="s">
        <v>1997</v>
      </c>
      <c r="AA10" s="57"/>
      <c r="AB10" s="57"/>
      <c r="AC10" s="57">
        <v>30</v>
      </c>
      <c r="AD10" s="31" t="s">
        <v>954</v>
      </c>
      <c r="AE10" s="57"/>
    </row>
    <row r="11" spans="1:31" s="328" customFormat="1" ht="49.5" customHeight="1">
      <c r="A11" s="317">
        <f t="shared" si="0"/>
        <v>3</v>
      </c>
      <c r="B11" s="317"/>
      <c r="C11" s="322" t="s">
        <v>1886</v>
      </c>
      <c r="D11" s="322" t="s">
        <v>190</v>
      </c>
      <c r="E11" s="317" t="s">
        <v>282</v>
      </c>
      <c r="F11" s="317" t="s">
        <v>853</v>
      </c>
      <c r="G11" s="323">
        <v>47062</v>
      </c>
      <c r="H11" s="323">
        <v>211312000</v>
      </c>
      <c r="I11" s="324"/>
      <c r="J11" s="323">
        <v>50000000</v>
      </c>
      <c r="K11" s="323">
        <f>H11-J11</f>
        <v>161312000</v>
      </c>
      <c r="L11" s="320"/>
      <c r="M11" s="320"/>
      <c r="N11" s="325"/>
      <c r="O11" s="326"/>
      <c r="P11" s="326" t="s">
        <v>1862</v>
      </c>
      <c r="Q11" s="326"/>
      <c r="R11" s="326"/>
      <c r="S11" s="317" t="s">
        <v>191</v>
      </c>
      <c r="T11" s="327">
        <v>39327</v>
      </c>
      <c r="U11" s="317">
        <v>2</v>
      </c>
      <c r="V11" s="327">
        <v>40822</v>
      </c>
      <c r="W11" s="317" t="s">
        <v>273</v>
      </c>
      <c r="X11" s="327" t="s">
        <v>2159</v>
      </c>
      <c r="Y11" s="317" t="s">
        <v>819</v>
      </c>
      <c r="Z11" s="326" t="s">
        <v>485</v>
      </c>
      <c r="AA11" s="317"/>
      <c r="AB11" s="317"/>
      <c r="AC11" s="317">
        <v>65</v>
      </c>
      <c r="AD11" s="317"/>
      <c r="AE11" s="317"/>
    </row>
    <row r="12" spans="1:31" s="328" customFormat="1" ht="49.5" customHeight="1">
      <c r="A12" s="317">
        <f t="shared" si="0"/>
        <v>4</v>
      </c>
      <c r="B12" s="317"/>
      <c r="C12" s="329" t="s">
        <v>800</v>
      </c>
      <c r="D12" s="329" t="s">
        <v>192</v>
      </c>
      <c r="E12" s="318" t="s">
        <v>193</v>
      </c>
      <c r="F12" s="317" t="s">
        <v>853</v>
      </c>
      <c r="G12" s="319">
        <v>29233</v>
      </c>
      <c r="H12" s="319">
        <v>105502000</v>
      </c>
      <c r="I12" s="330"/>
      <c r="J12" s="331"/>
      <c r="K12" s="331"/>
      <c r="L12" s="320"/>
      <c r="M12" s="320"/>
      <c r="N12" s="331"/>
      <c r="O12" s="320" t="s">
        <v>194</v>
      </c>
      <c r="P12" s="320" t="s">
        <v>195</v>
      </c>
      <c r="Q12" s="320"/>
      <c r="R12" s="320"/>
      <c r="S12" s="318" t="s">
        <v>196</v>
      </c>
      <c r="T12" s="321" t="s">
        <v>197</v>
      </c>
      <c r="U12" s="318">
        <v>2</v>
      </c>
      <c r="V12" s="321" t="s">
        <v>198</v>
      </c>
      <c r="W12" s="318" t="s">
        <v>285</v>
      </c>
      <c r="X12" s="321" t="s">
        <v>2160</v>
      </c>
      <c r="Y12" s="318" t="s">
        <v>820</v>
      </c>
      <c r="Z12" s="320" t="s">
        <v>821</v>
      </c>
      <c r="AA12" s="318"/>
      <c r="AB12" s="318"/>
      <c r="AC12" s="332">
        <v>1945</v>
      </c>
      <c r="AD12" s="318" t="s">
        <v>955</v>
      </c>
      <c r="AE12" s="318"/>
    </row>
    <row r="13" spans="1:31" s="328" customFormat="1" ht="65.25" customHeight="1">
      <c r="A13" s="317">
        <f t="shared" si="0"/>
        <v>5</v>
      </c>
      <c r="B13" s="317"/>
      <c r="C13" s="329" t="s">
        <v>215</v>
      </c>
      <c r="D13" s="329" t="s">
        <v>899</v>
      </c>
      <c r="E13" s="333" t="s">
        <v>900</v>
      </c>
      <c r="F13" s="317" t="s">
        <v>853</v>
      </c>
      <c r="G13" s="319">
        <v>21146</v>
      </c>
      <c r="H13" s="319">
        <v>45500000</v>
      </c>
      <c r="I13" s="330"/>
      <c r="J13" s="331">
        <v>6000000</v>
      </c>
      <c r="K13" s="319">
        <f>H13-J13</f>
        <v>39500000</v>
      </c>
      <c r="L13" s="320"/>
      <c r="M13" s="320"/>
      <c r="N13" s="331"/>
      <c r="O13" s="326" t="s">
        <v>1211</v>
      </c>
      <c r="P13" s="326" t="s">
        <v>26</v>
      </c>
      <c r="Q13" s="320"/>
      <c r="R13" s="320"/>
      <c r="S13" s="318" t="s">
        <v>216</v>
      </c>
      <c r="T13" s="321">
        <v>39698</v>
      </c>
      <c r="U13" s="318">
        <v>2</v>
      </c>
      <c r="V13" s="321">
        <v>42963</v>
      </c>
      <c r="W13" s="318">
        <v>5142546404</v>
      </c>
      <c r="X13" s="321" t="s">
        <v>2161</v>
      </c>
      <c r="Y13" s="318" t="s">
        <v>824</v>
      </c>
      <c r="Z13" s="320" t="s">
        <v>825</v>
      </c>
      <c r="AA13" s="318"/>
      <c r="AB13" s="318"/>
      <c r="AC13" s="318">
        <v>40</v>
      </c>
      <c r="AD13" s="318" t="s">
        <v>957</v>
      </c>
      <c r="AE13" s="318"/>
    </row>
    <row r="14" spans="1:31" s="328" customFormat="1" ht="49.5" customHeight="1">
      <c r="A14" s="317">
        <f t="shared" si="0"/>
        <v>6</v>
      </c>
      <c r="B14" s="317"/>
      <c r="C14" s="322" t="s">
        <v>208</v>
      </c>
      <c r="D14" s="322" t="s">
        <v>209</v>
      </c>
      <c r="E14" s="317" t="s">
        <v>2006</v>
      </c>
      <c r="F14" s="317" t="s">
        <v>853</v>
      </c>
      <c r="G14" s="323">
        <v>29966</v>
      </c>
      <c r="H14" s="323">
        <v>53838000</v>
      </c>
      <c r="I14" s="324"/>
      <c r="J14" s="323">
        <v>15838000</v>
      </c>
      <c r="K14" s="323">
        <v>38000000</v>
      </c>
      <c r="L14" s="334"/>
      <c r="M14" s="334"/>
      <c r="N14" s="325"/>
      <c r="O14" s="326" t="s">
        <v>1863</v>
      </c>
      <c r="P14" s="326" t="s">
        <v>489</v>
      </c>
      <c r="Q14" s="326"/>
      <c r="R14" s="326"/>
      <c r="S14" s="317" t="s">
        <v>210</v>
      </c>
      <c r="T14" s="327" t="s">
        <v>211</v>
      </c>
      <c r="U14" s="317">
        <v>2</v>
      </c>
      <c r="V14" s="327" t="s">
        <v>212</v>
      </c>
      <c r="W14" s="317" t="s">
        <v>276</v>
      </c>
      <c r="X14" s="327" t="s">
        <v>2162</v>
      </c>
      <c r="Y14" s="317" t="s">
        <v>213</v>
      </c>
      <c r="Z14" s="326" t="s">
        <v>214</v>
      </c>
      <c r="AA14" s="317"/>
      <c r="AB14" s="317"/>
      <c r="AC14" s="317">
        <v>112</v>
      </c>
      <c r="AD14" s="317" t="s">
        <v>958</v>
      </c>
      <c r="AE14" s="317"/>
    </row>
    <row r="15" spans="1:31" s="30" customFormat="1" ht="49.5" customHeight="1">
      <c r="A15" s="57">
        <f t="shared" si="0"/>
        <v>7</v>
      </c>
      <c r="B15" s="57"/>
      <c r="C15" s="177" t="s">
        <v>221</v>
      </c>
      <c r="D15" s="177" t="s">
        <v>222</v>
      </c>
      <c r="E15" s="57" t="s">
        <v>223</v>
      </c>
      <c r="F15" s="57" t="s">
        <v>853</v>
      </c>
      <c r="G15" s="178">
        <v>23836</v>
      </c>
      <c r="H15" s="178">
        <v>52285000</v>
      </c>
      <c r="I15" s="179"/>
      <c r="J15" s="178">
        <v>27285000</v>
      </c>
      <c r="K15" s="178">
        <v>25000000</v>
      </c>
      <c r="L15" s="131"/>
      <c r="M15" s="131"/>
      <c r="N15" s="180"/>
      <c r="O15" s="181"/>
      <c r="P15" s="181" t="s">
        <v>194</v>
      </c>
      <c r="Q15" s="181"/>
      <c r="R15" s="181"/>
      <c r="S15" s="57" t="s">
        <v>224</v>
      </c>
      <c r="T15" s="182" t="s">
        <v>211</v>
      </c>
      <c r="U15" s="57">
        <v>2</v>
      </c>
      <c r="V15" s="182" t="s">
        <v>225</v>
      </c>
      <c r="W15" s="57" t="s">
        <v>286</v>
      </c>
      <c r="X15" s="182" t="s">
        <v>2163</v>
      </c>
      <c r="Y15" s="183" t="s">
        <v>833</v>
      </c>
      <c r="Z15" s="185" t="s">
        <v>834</v>
      </c>
      <c r="AA15" s="57"/>
      <c r="AB15" s="57"/>
      <c r="AC15" s="57">
        <v>64</v>
      </c>
      <c r="AD15" s="57" t="s">
        <v>959</v>
      </c>
      <c r="AE15" s="57"/>
    </row>
    <row r="16" spans="1:31" ht="76.5" customHeight="1">
      <c r="A16" s="57">
        <f t="shared" si="0"/>
        <v>8</v>
      </c>
      <c r="B16" s="57"/>
      <c r="C16" s="144" t="s">
        <v>156</v>
      </c>
      <c r="D16" s="144" t="s">
        <v>152</v>
      </c>
      <c r="E16" s="31" t="s">
        <v>2007</v>
      </c>
      <c r="F16" s="57" t="s">
        <v>853</v>
      </c>
      <c r="G16" s="32">
        <f>26440+10360</f>
        <v>36800</v>
      </c>
      <c r="H16" s="32">
        <v>115900000</v>
      </c>
      <c r="I16" s="117"/>
      <c r="J16" s="32">
        <v>29007260</v>
      </c>
      <c r="K16" s="32">
        <f>H16-J16</f>
        <v>86892740</v>
      </c>
      <c r="L16" s="131"/>
      <c r="M16" s="131"/>
      <c r="N16" s="32"/>
      <c r="O16" s="131" t="s">
        <v>153</v>
      </c>
      <c r="P16" s="131" t="s">
        <v>1279</v>
      </c>
      <c r="Q16" s="131" t="s">
        <v>1362</v>
      </c>
      <c r="R16" s="131" t="s">
        <v>1396</v>
      </c>
      <c r="S16" s="31" t="s">
        <v>154</v>
      </c>
      <c r="T16" s="33" t="s">
        <v>155</v>
      </c>
      <c r="U16" s="31">
        <v>2</v>
      </c>
      <c r="V16" s="33">
        <v>43744</v>
      </c>
      <c r="W16" s="31">
        <v>8115736576</v>
      </c>
      <c r="X16" s="33" t="s">
        <v>2164</v>
      </c>
      <c r="Y16" s="31" t="s">
        <v>1365</v>
      </c>
      <c r="Z16" s="131" t="s">
        <v>1366</v>
      </c>
      <c r="AA16" s="31" t="s">
        <v>1363</v>
      </c>
      <c r="AB16" s="33" t="s">
        <v>1364</v>
      </c>
      <c r="AC16" s="31">
        <v>210</v>
      </c>
      <c r="AD16" s="31" t="s">
        <v>960</v>
      </c>
      <c r="AE16" s="31"/>
    </row>
    <row r="17" spans="1:31" s="328" customFormat="1" ht="49.5" customHeight="1">
      <c r="A17" s="317">
        <f t="shared" si="0"/>
        <v>9</v>
      </c>
      <c r="B17" s="317"/>
      <c r="C17" s="322" t="s">
        <v>1909</v>
      </c>
      <c r="D17" s="322" t="s">
        <v>199</v>
      </c>
      <c r="E17" s="317" t="s">
        <v>284</v>
      </c>
      <c r="F17" s="317" t="s">
        <v>853</v>
      </c>
      <c r="G17" s="323">
        <v>20160</v>
      </c>
      <c r="H17" s="323">
        <v>33937000</v>
      </c>
      <c r="I17" s="324"/>
      <c r="J17" s="325"/>
      <c r="K17" s="325"/>
      <c r="L17" s="320"/>
      <c r="M17" s="320"/>
      <c r="N17" s="325"/>
      <c r="O17" s="326"/>
      <c r="P17" s="326"/>
      <c r="Q17" s="326"/>
      <c r="R17" s="326"/>
      <c r="S17" s="317" t="s">
        <v>200</v>
      </c>
      <c r="T17" s="327" t="s">
        <v>201</v>
      </c>
      <c r="U17" s="317">
        <v>1</v>
      </c>
      <c r="V17" s="327">
        <v>42005</v>
      </c>
      <c r="W17" s="317" t="s">
        <v>274</v>
      </c>
      <c r="X17" s="327" t="s">
        <v>2165</v>
      </c>
      <c r="Y17" s="317" t="s">
        <v>826</v>
      </c>
      <c r="Z17" s="326" t="s">
        <v>827</v>
      </c>
      <c r="AA17" s="317"/>
      <c r="AB17" s="317"/>
      <c r="AC17" s="317">
        <v>60</v>
      </c>
      <c r="AD17" s="317" t="s">
        <v>961</v>
      </c>
      <c r="AE17" s="317"/>
    </row>
    <row r="18" spans="1:31" s="328" customFormat="1" ht="82.5" customHeight="1">
      <c r="A18" s="317">
        <f t="shared" si="0"/>
        <v>10</v>
      </c>
      <c r="B18" s="317"/>
      <c r="C18" s="329" t="s">
        <v>1882</v>
      </c>
      <c r="D18" s="329" t="s">
        <v>219</v>
      </c>
      <c r="E18" s="318" t="s">
        <v>270</v>
      </c>
      <c r="F18" s="317" t="s">
        <v>853</v>
      </c>
      <c r="G18" s="319">
        <v>20000</v>
      </c>
      <c r="H18" s="319">
        <v>66845000</v>
      </c>
      <c r="I18" s="330"/>
      <c r="J18" s="319">
        <v>29750760</v>
      </c>
      <c r="K18" s="319">
        <f>H18-J18</f>
        <v>37094240</v>
      </c>
      <c r="L18" s="320"/>
      <c r="M18" s="320"/>
      <c r="N18" s="331"/>
      <c r="O18" s="320"/>
      <c r="P18" s="320" t="s">
        <v>1870</v>
      </c>
      <c r="Q18" s="320"/>
      <c r="R18" s="320"/>
      <c r="S18" s="318" t="s">
        <v>220</v>
      </c>
      <c r="T18" s="321">
        <v>40184</v>
      </c>
      <c r="U18" s="318">
        <v>1</v>
      </c>
      <c r="V18" s="321">
        <v>42465</v>
      </c>
      <c r="W18" s="318" t="s">
        <v>220</v>
      </c>
      <c r="X18" s="321" t="s">
        <v>2166</v>
      </c>
      <c r="Y18" s="318" t="s">
        <v>828</v>
      </c>
      <c r="Z18" s="320" t="s">
        <v>829</v>
      </c>
      <c r="AA18" s="318"/>
      <c r="AB18" s="318"/>
      <c r="AC18" s="318">
        <v>32</v>
      </c>
      <c r="AD18" s="318"/>
      <c r="AE18" s="318"/>
    </row>
    <row r="19" spans="1:31" s="328" customFormat="1" ht="50.25" customHeight="1">
      <c r="A19" s="317">
        <f t="shared" si="0"/>
        <v>11</v>
      </c>
      <c r="B19" s="317"/>
      <c r="C19" s="329" t="s">
        <v>1809</v>
      </c>
      <c r="D19" s="329" t="s">
        <v>1810</v>
      </c>
      <c r="E19" s="318" t="s">
        <v>1811</v>
      </c>
      <c r="F19" s="317" t="s">
        <v>853</v>
      </c>
      <c r="G19" s="319">
        <v>7570</v>
      </c>
      <c r="H19" s="319">
        <v>10000000</v>
      </c>
      <c r="I19" s="330"/>
      <c r="J19" s="319">
        <v>10000000</v>
      </c>
      <c r="K19" s="319">
        <f>H19-J19</f>
        <v>0</v>
      </c>
      <c r="L19" s="320"/>
      <c r="M19" s="320"/>
      <c r="N19" s="331"/>
      <c r="O19" s="320"/>
      <c r="P19" s="320"/>
      <c r="Q19" s="320" t="s">
        <v>1812</v>
      </c>
      <c r="R19" s="320" t="s">
        <v>1813</v>
      </c>
      <c r="S19" s="318" t="s">
        <v>226</v>
      </c>
      <c r="T19" s="321" t="s">
        <v>227</v>
      </c>
      <c r="U19" s="318">
        <v>1</v>
      </c>
      <c r="V19" s="321"/>
      <c r="W19" s="318">
        <v>2080770677</v>
      </c>
      <c r="X19" s="335" t="s">
        <v>1411</v>
      </c>
      <c r="Y19" s="318" t="s">
        <v>1847</v>
      </c>
      <c r="Z19" s="320" t="s">
        <v>1846</v>
      </c>
      <c r="AA19" s="318"/>
      <c r="AB19" s="318"/>
      <c r="AC19" s="318">
        <v>11</v>
      </c>
      <c r="AD19" s="318"/>
      <c r="AE19" s="321"/>
    </row>
    <row r="20" spans="1:31" s="30" customFormat="1" ht="66.75" customHeight="1">
      <c r="A20" s="57">
        <f t="shared" si="0"/>
        <v>12</v>
      </c>
      <c r="B20" s="57"/>
      <c r="C20" s="177" t="s">
        <v>1884</v>
      </c>
      <c r="D20" s="177" t="s">
        <v>809</v>
      </c>
      <c r="E20" s="57" t="s">
        <v>810</v>
      </c>
      <c r="F20" s="57" t="s">
        <v>853</v>
      </c>
      <c r="G20" s="178">
        <v>10300</v>
      </c>
      <c r="H20" s="178">
        <v>29000000</v>
      </c>
      <c r="I20" s="179"/>
      <c r="J20" s="178">
        <v>21914700</v>
      </c>
      <c r="K20" s="178">
        <v>51134300</v>
      </c>
      <c r="L20" s="131"/>
      <c r="M20" s="131"/>
      <c r="N20" s="180"/>
      <c r="O20" s="181" t="s">
        <v>1864</v>
      </c>
      <c r="P20" s="181" t="s">
        <v>1871</v>
      </c>
      <c r="Q20" s="181"/>
      <c r="R20" s="181"/>
      <c r="S20" s="57" t="s">
        <v>217</v>
      </c>
      <c r="T20" s="182">
        <v>40668</v>
      </c>
      <c r="U20" s="57">
        <v>1</v>
      </c>
      <c r="V20" s="182" t="s">
        <v>189</v>
      </c>
      <c r="W20" s="57" t="s">
        <v>277</v>
      </c>
      <c r="X20" s="182" t="s">
        <v>2167</v>
      </c>
      <c r="Y20" s="57" t="s">
        <v>218</v>
      </c>
      <c r="Z20" s="181" t="s">
        <v>1999</v>
      </c>
      <c r="AA20" s="57"/>
      <c r="AB20" s="57"/>
      <c r="AC20" s="57"/>
      <c r="AD20" s="31" t="s">
        <v>773</v>
      </c>
      <c r="AE20" s="57"/>
    </row>
    <row r="21" spans="1:31" s="347" customFormat="1" ht="87.75" customHeight="1">
      <c r="A21" s="336">
        <f t="shared" si="0"/>
        <v>13</v>
      </c>
      <c r="B21" s="336"/>
      <c r="C21" s="263" t="s">
        <v>238</v>
      </c>
      <c r="D21" s="263" t="s">
        <v>239</v>
      </c>
      <c r="E21" s="262" t="s">
        <v>1107</v>
      </c>
      <c r="F21" s="336" t="s">
        <v>853</v>
      </c>
      <c r="G21" s="338">
        <f>8006-2500</f>
        <v>5506</v>
      </c>
      <c r="H21" s="338">
        <v>50087000</v>
      </c>
      <c r="I21" s="343">
        <v>2</v>
      </c>
      <c r="J21" s="344"/>
      <c r="K21" s="344"/>
      <c r="L21" s="339"/>
      <c r="M21" s="339"/>
      <c r="N21" s="344"/>
      <c r="O21" s="339"/>
      <c r="P21" s="339" t="s">
        <v>807</v>
      </c>
      <c r="Q21" s="339"/>
      <c r="R21" s="339"/>
      <c r="S21" s="262" t="s">
        <v>240</v>
      </c>
      <c r="T21" s="341" t="s">
        <v>241</v>
      </c>
      <c r="U21" s="262"/>
      <c r="V21" s="341"/>
      <c r="W21" s="262" t="s">
        <v>288</v>
      </c>
      <c r="X21" s="341" t="s">
        <v>241</v>
      </c>
      <c r="Y21" s="345" t="s">
        <v>835</v>
      </c>
      <c r="Z21" s="346" t="s">
        <v>836</v>
      </c>
      <c r="AA21" s="262"/>
      <c r="AB21" s="262"/>
      <c r="AC21" s="262"/>
      <c r="AD21" s="262" t="s">
        <v>962</v>
      </c>
      <c r="AE21" s="262"/>
    </row>
    <row r="22" spans="1:31" s="30" customFormat="1" ht="49.5" customHeight="1">
      <c r="A22" s="57">
        <f t="shared" si="0"/>
        <v>14</v>
      </c>
      <c r="B22" s="57"/>
      <c r="C22" s="177" t="s">
        <v>228</v>
      </c>
      <c r="D22" s="177" t="s">
        <v>229</v>
      </c>
      <c r="E22" s="57" t="s">
        <v>271</v>
      </c>
      <c r="F22" s="57" t="s">
        <v>853</v>
      </c>
      <c r="G22" s="178">
        <v>13390</v>
      </c>
      <c r="H22" s="178">
        <v>50992000</v>
      </c>
      <c r="I22" s="179"/>
      <c r="J22" s="180"/>
      <c r="K22" s="180"/>
      <c r="L22" s="131"/>
      <c r="M22" s="131"/>
      <c r="N22" s="180"/>
      <c r="O22" s="181" t="s">
        <v>370</v>
      </c>
      <c r="P22" s="181" t="s">
        <v>1872</v>
      </c>
      <c r="Q22" s="181"/>
      <c r="R22" s="181"/>
      <c r="S22" s="57" t="s">
        <v>230</v>
      </c>
      <c r="T22" s="182">
        <v>40764</v>
      </c>
      <c r="U22" s="57"/>
      <c r="V22" s="182"/>
      <c r="W22" s="57" t="s">
        <v>287</v>
      </c>
      <c r="X22" s="182">
        <v>40764</v>
      </c>
      <c r="Y22" s="57" t="s">
        <v>831</v>
      </c>
      <c r="Z22" s="181" t="s">
        <v>2000</v>
      </c>
      <c r="AA22" s="57"/>
      <c r="AB22" s="57"/>
      <c r="AC22" s="57">
        <v>22</v>
      </c>
      <c r="AD22" s="57" t="s">
        <v>963</v>
      </c>
      <c r="AE22" s="57"/>
    </row>
    <row r="23" spans="1:31" s="30" customFormat="1" ht="49.5" customHeight="1">
      <c r="A23" s="57">
        <f t="shared" si="0"/>
        <v>15</v>
      </c>
      <c r="B23" s="57"/>
      <c r="C23" s="177" t="s">
        <v>876</v>
      </c>
      <c r="D23" s="177" t="s">
        <v>940</v>
      </c>
      <c r="E23" s="57" t="s">
        <v>1269</v>
      </c>
      <c r="F23" s="57" t="s">
        <v>853</v>
      </c>
      <c r="G23" s="178">
        <v>3905</v>
      </c>
      <c r="H23" s="178">
        <v>14864000</v>
      </c>
      <c r="I23" s="179"/>
      <c r="J23" s="180"/>
      <c r="K23" s="180"/>
      <c r="L23" s="131"/>
      <c r="M23" s="131"/>
      <c r="N23" s="180"/>
      <c r="O23" s="181" t="s">
        <v>1865</v>
      </c>
      <c r="P23" s="181" t="s">
        <v>1873</v>
      </c>
      <c r="Q23" s="181"/>
      <c r="R23" s="181"/>
      <c r="S23" s="57" t="s">
        <v>265</v>
      </c>
      <c r="T23" s="182">
        <v>42096</v>
      </c>
      <c r="U23" s="57"/>
      <c r="V23" s="182"/>
      <c r="W23" s="57" t="s">
        <v>292</v>
      </c>
      <c r="X23" s="182">
        <v>42096</v>
      </c>
      <c r="Y23" s="57" t="s">
        <v>840</v>
      </c>
      <c r="Z23" s="181" t="s">
        <v>841</v>
      </c>
      <c r="AA23" s="57"/>
      <c r="AB23" s="57"/>
      <c r="AC23" s="57"/>
      <c r="AD23" s="57" t="s">
        <v>969</v>
      </c>
      <c r="AE23" s="57"/>
    </row>
    <row r="24" spans="1:31" s="30" customFormat="1" ht="49.5" customHeight="1">
      <c r="A24" s="57">
        <f t="shared" si="0"/>
        <v>16</v>
      </c>
      <c r="B24" s="57"/>
      <c r="C24" s="177" t="s">
        <v>1885</v>
      </c>
      <c r="D24" s="177" t="s">
        <v>920</v>
      </c>
      <c r="E24" s="57" t="s">
        <v>880</v>
      </c>
      <c r="F24" s="57" t="s">
        <v>853</v>
      </c>
      <c r="G24" s="178">
        <v>13546</v>
      </c>
      <c r="H24" s="178">
        <v>37000000</v>
      </c>
      <c r="I24" s="179"/>
      <c r="J24" s="178">
        <v>25000000</v>
      </c>
      <c r="K24" s="178">
        <f aca="true" t="shared" si="1" ref="K24:K32">H24-J24</f>
        <v>12000000</v>
      </c>
      <c r="L24" s="131"/>
      <c r="M24" s="131"/>
      <c r="N24" s="180"/>
      <c r="O24" s="181"/>
      <c r="P24" s="181" t="s">
        <v>26</v>
      </c>
      <c r="Q24" s="181"/>
      <c r="R24" s="181"/>
      <c r="S24" s="57" t="s">
        <v>245</v>
      </c>
      <c r="T24" s="182" t="s">
        <v>246</v>
      </c>
      <c r="U24" s="57">
        <v>1</v>
      </c>
      <c r="V24" s="182">
        <v>43004</v>
      </c>
      <c r="W24" s="184">
        <v>5242232081</v>
      </c>
      <c r="X24" s="182" t="s">
        <v>2168</v>
      </c>
      <c r="Y24" s="57" t="s">
        <v>985</v>
      </c>
      <c r="Z24" s="181" t="s">
        <v>1791</v>
      </c>
      <c r="AA24" s="57"/>
      <c r="AB24" s="57"/>
      <c r="AC24" s="57"/>
      <c r="AD24" s="57" t="s">
        <v>965</v>
      </c>
      <c r="AE24" s="57"/>
    </row>
    <row r="25" spans="1:31" s="30" customFormat="1" ht="49.5" customHeight="1">
      <c r="A25" s="57">
        <f t="shared" si="0"/>
        <v>17</v>
      </c>
      <c r="B25" s="57"/>
      <c r="C25" s="177" t="s">
        <v>983</v>
      </c>
      <c r="D25" s="177" t="s">
        <v>266</v>
      </c>
      <c r="E25" s="57" t="s">
        <v>2009</v>
      </c>
      <c r="F25" s="57" t="s">
        <v>853</v>
      </c>
      <c r="G25" s="178">
        <v>37317</v>
      </c>
      <c r="H25" s="178">
        <v>180350000</v>
      </c>
      <c r="I25" s="179">
        <v>8</v>
      </c>
      <c r="J25" s="178">
        <f>H25</f>
        <v>180350000</v>
      </c>
      <c r="K25" s="178">
        <f t="shared" si="1"/>
        <v>0</v>
      </c>
      <c r="L25" s="131"/>
      <c r="M25" s="131"/>
      <c r="N25" s="180"/>
      <c r="O25" s="181" t="s">
        <v>93</v>
      </c>
      <c r="P25" s="181" t="s">
        <v>1232</v>
      </c>
      <c r="Q25" s="181"/>
      <c r="R25" s="181"/>
      <c r="S25" s="57" t="s">
        <v>267</v>
      </c>
      <c r="T25" s="182" t="s">
        <v>268</v>
      </c>
      <c r="U25" s="57">
        <v>1</v>
      </c>
      <c r="V25" s="182">
        <v>42977</v>
      </c>
      <c r="W25" s="57" t="s">
        <v>267</v>
      </c>
      <c r="X25" s="182" t="s">
        <v>2169</v>
      </c>
      <c r="Y25" s="57" t="s">
        <v>269</v>
      </c>
      <c r="Z25" s="181" t="s">
        <v>2002</v>
      </c>
      <c r="AA25" s="57"/>
      <c r="AB25" s="57"/>
      <c r="AC25" s="57"/>
      <c r="AD25" s="57" t="s">
        <v>1142</v>
      </c>
      <c r="AE25" s="57" t="s">
        <v>1141</v>
      </c>
    </row>
    <row r="26" spans="1:31" s="30" customFormat="1" ht="49.5" customHeight="1">
      <c r="A26" s="57">
        <f t="shared" si="0"/>
        <v>18</v>
      </c>
      <c r="B26" s="57"/>
      <c r="C26" s="58" t="s">
        <v>1888</v>
      </c>
      <c r="D26" s="58" t="s">
        <v>247</v>
      </c>
      <c r="E26" s="31" t="s">
        <v>281</v>
      </c>
      <c r="F26" s="57" t="s">
        <v>853</v>
      </c>
      <c r="G26" s="32">
        <v>14100</v>
      </c>
      <c r="H26" s="32">
        <v>54723000</v>
      </c>
      <c r="I26" s="117"/>
      <c r="J26" s="32">
        <v>25723000</v>
      </c>
      <c r="K26" s="32">
        <v>29000000</v>
      </c>
      <c r="L26" s="131"/>
      <c r="M26" s="131"/>
      <c r="N26" s="59"/>
      <c r="O26" s="131" t="s">
        <v>1866</v>
      </c>
      <c r="P26" s="131" t="s">
        <v>349</v>
      </c>
      <c r="Q26" s="131"/>
      <c r="R26" s="131"/>
      <c r="S26" s="31" t="s">
        <v>248</v>
      </c>
      <c r="T26" s="33">
        <v>41157</v>
      </c>
      <c r="U26" s="31"/>
      <c r="V26" s="33"/>
      <c r="W26" s="31" t="s">
        <v>290</v>
      </c>
      <c r="X26" s="33">
        <v>41157</v>
      </c>
      <c r="Y26" s="31" t="s">
        <v>837</v>
      </c>
      <c r="Z26" s="131" t="s">
        <v>838</v>
      </c>
      <c r="AA26" s="31"/>
      <c r="AB26" s="31"/>
      <c r="AC26" s="31"/>
      <c r="AD26" s="31"/>
      <c r="AE26" s="31"/>
    </row>
    <row r="27" spans="1:31" s="30" customFormat="1" ht="49.5" customHeight="1">
      <c r="A27" s="57">
        <f t="shared" si="0"/>
        <v>19</v>
      </c>
      <c r="B27" s="57"/>
      <c r="C27" s="58" t="s">
        <v>255</v>
      </c>
      <c r="D27" s="58" t="s">
        <v>256</v>
      </c>
      <c r="E27" s="31" t="s">
        <v>879</v>
      </c>
      <c r="F27" s="57" t="s">
        <v>853</v>
      </c>
      <c r="G27" s="32">
        <v>9900</v>
      </c>
      <c r="H27" s="32">
        <v>26819000</v>
      </c>
      <c r="I27" s="117"/>
      <c r="J27" s="32">
        <f>H27</f>
        <v>26819000</v>
      </c>
      <c r="K27" s="32">
        <f t="shared" si="1"/>
        <v>0</v>
      </c>
      <c r="L27" s="131"/>
      <c r="M27" s="131"/>
      <c r="N27" s="59"/>
      <c r="O27" s="131" t="s">
        <v>1866</v>
      </c>
      <c r="P27" s="131" t="s">
        <v>1874</v>
      </c>
      <c r="Q27" s="131"/>
      <c r="R27" s="131"/>
      <c r="S27" s="31" t="s">
        <v>257</v>
      </c>
      <c r="T27" s="33" t="s">
        <v>258</v>
      </c>
      <c r="U27" s="57"/>
      <c r="V27" s="33"/>
      <c r="W27" s="31" t="s">
        <v>279</v>
      </c>
      <c r="X27" s="33" t="s">
        <v>258</v>
      </c>
      <c r="Y27" s="31" t="s">
        <v>259</v>
      </c>
      <c r="Z27" s="131" t="s">
        <v>1537</v>
      </c>
      <c r="AA27" s="31"/>
      <c r="AB27" s="31"/>
      <c r="AC27" s="31"/>
      <c r="AD27" s="31" t="s">
        <v>967</v>
      </c>
      <c r="AE27" s="31"/>
    </row>
    <row r="28" spans="1:31" s="30" customFormat="1" ht="49.5" customHeight="1">
      <c r="A28" s="57">
        <f t="shared" si="0"/>
        <v>20</v>
      </c>
      <c r="B28" s="57"/>
      <c r="C28" s="177" t="s">
        <v>249</v>
      </c>
      <c r="D28" s="177" t="s">
        <v>250</v>
      </c>
      <c r="E28" s="57" t="s">
        <v>875</v>
      </c>
      <c r="F28" s="57" t="s">
        <v>853</v>
      </c>
      <c r="G28" s="178">
        <v>8052</v>
      </c>
      <c r="H28" s="178">
        <v>14707000</v>
      </c>
      <c r="I28" s="179"/>
      <c r="J28" s="178">
        <v>8824200</v>
      </c>
      <c r="K28" s="178">
        <f>H28-J28</f>
        <v>5882800</v>
      </c>
      <c r="L28" s="131"/>
      <c r="M28" s="131"/>
      <c r="N28" s="180"/>
      <c r="O28" s="181"/>
      <c r="P28" s="181" t="s">
        <v>1875</v>
      </c>
      <c r="Q28" s="181"/>
      <c r="R28" s="181"/>
      <c r="S28" s="57" t="s">
        <v>251</v>
      </c>
      <c r="T28" s="182">
        <v>41157</v>
      </c>
      <c r="U28" s="57">
        <v>1</v>
      </c>
      <c r="V28" s="182" t="s">
        <v>252</v>
      </c>
      <c r="W28" s="57" t="s">
        <v>251</v>
      </c>
      <c r="X28" s="182" t="s">
        <v>2170</v>
      </c>
      <c r="Y28" s="57" t="s">
        <v>253</v>
      </c>
      <c r="Z28" s="181" t="s">
        <v>254</v>
      </c>
      <c r="AA28" s="57"/>
      <c r="AB28" s="57"/>
      <c r="AC28" s="57"/>
      <c r="AD28" s="57" t="s">
        <v>966</v>
      </c>
      <c r="AE28" s="57"/>
    </row>
    <row r="29" spans="1:31" s="30" customFormat="1" ht="49.5" customHeight="1">
      <c r="A29" s="57">
        <f t="shared" si="0"/>
        <v>21</v>
      </c>
      <c r="B29" s="57"/>
      <c r="C29" s="58" t="s">
        <v>263</v>
      </c>
      <c r="D29" s="58" t="s">
        <v>264</v>
      </c>
      <c r="E29" s="31" t="s">
        <v>981</v>
      </c>
      <c r="F29" s="57" t="s">
        <v>853</v>
      </c>
      <c r="G29" s="32">
        <v>13107</v>
      </c>
      <c r="H29" s="32">
        <v>37000000</v>
      </c>
      <c r="I29" s="117"/>
      <c r="J29" s="32">
        <f>H29</f>
        <v>37000000</v>
      </c>
      <c r="K29" s="32">
        <f t="shared" si="1"/>
        <v>0</v>
      </c>
      <c r="L29" s="131"/>
      <c r="M29" s="131"/>
      <c r="N29" s="59"/>
      <c r="O29" s="131" t="s">
        <v>1867</v>
      </c>
      <c r="P29" s="131" t="s">
        <v>565</v>
      </c>
      <c r="Q29" s="131"/>
      <c r="R29" s="131"/>
      <c r="S29" s="31" t="s">
        <v>291</v>
      </c>
      <c r="T29" s="131" t="s">
        <v>1627</v>
      </c>
      <c r="U29" s="31"/>
      <c r="V29" s="33"/>
      <c r="W29" s="131" t="s">
        <v>291</v>
      </c>
      <c r="X29" s="131" t="s">
        <v>1627</v>
      </c>
      <c r="Y29" s="131" t="s">
        <v>814</v>
      </c>
      <c r="Z29" s="181" t="s">
        <v>1535</v>
      </c>
      <c r="AA29" s="31"/>
      <c r="AB29" s="31"/>
      <c r="AC29" s="31"/>
      <c r="AD29" s="31"/>
      <c r="AE29" s="31"/>
    </row>
    <row r="30" spans="1:31" s="30" customFormat="1" ht="49.5" customHeight="1">
      <c r="A30" s="57">
        <f t="shared" si="0"/>
        <v>22</v>
      </c>
      <c r="B30" s="57"/>
      <c r="C30" s="177" t="s">
        <v>1109</v>
      </c>
      <c r="D30" s="177" t="s">
        <v>1025</v>
      </c>
      <c r="E30" s="31" t="s">
        <v>1026</v>
      </c>
      <c r="F30" s="57" t="s">
        <v>853</v>
      </c>
      <c r="G30" s="178">
        <v>2500</v>
      </c>
      <c r="H30" s="178">
        <v>8000000</v>
      </c>
      <c r="I30" s="179"/>
      <c r="J30" s="178">
        <v>4000000</v>
      </c>
      <c r="K30" s="178">
        <f t="shared" si="1"/>
        <v>4000000</v>
      </c>
      <c r="L30" s="131"/>
      <c r="M30" s="131"/>
      <c r="N30" s="180"/>
      <c r="O30" s="181" t="s">
        <v>1118</v>
      </c>
      <c r="P30" s="181" t="s">
        <v>1426</v>
      </c>
      <c r="Q30" s="57" t="s">
        <v>1110</v>
      </c>
      <c r="R30" s="182" t="s">
        <v>1111</v>
      </c>
      <c r="S30" s="57"/>
      <c r="T30" s="182"/>
      <c r="U30" s="57">
        <v>1</v>
      </c>
      <c r="V30" s="182"/>
      <c r="W30" s="181" t="s">
        <v>2149</v>
      </c>
      <c r="X30" s="185" t="s">
        <v>2171</v>
      </c>
      <c r="Y30" s="57" t="s">
        <v>1267</v>
      </c>
      <c r="Z30" s="181" t="s">
        <v>1268</v>
      </c>
      <c r="AA30" s="57"/>
      <c r="AB30" s="57"/>
      <c r="AC30" s="57"/>
      <c r="AD30" s="57"/>
      <c r="AE30" s="57"/>
    </row>
    <row r="31" spans="1:31" s="173" customFormat="1" ht="49.5" customHeight="1">
      <c r="A31" s="57">
        <f t="shared" si="0"/>
        <v>23</v>
      </c>
      <c r="B31" s="57"/>
      <c r="C31" s="144" t="s">
        <v>1413</v>
      </c>
      <c r="D31" s="144" t="s">
        <v>1414</v>
      </c>
      <c r="E31" s="31" t="s">
        <v>1415</v>
      </c>
      <c r="F31" s="57" t="s">
        <v>853</v>
      </c>
      <c r="G31" s="32">
        <v>7294</v>
      </c>
      <c r="H31" s="32">
        <v>12000000</v>
      </c>
      <c r="I31" s="32"/>
      <c r="J31" s="32">
        <v>3000000</v>
      </c>
      <c r="K31" s="32">
        <v>9000000</v>
      </c>
      <c r="L31" s="307"/>
      <c r="M31" s="307"/>
      <c r="N31" s="32"/>
      <c r="O31" s="252" t="s">
        <v>1369</v>
      </c>
      <c r="P31" s="252" t="s">
        <v>1543</v>
      </c>
      <c r="Q31" s="131" t="s">
        <v>1544</v>
      </c>
      <c r="R31" s="131" t="s">
        <v>1545</v>
      </c>
      <c r="S31" s="131">
        <v>2720622313</v>
      </c>
      <c r="T31" s="131" t="s">
        <v>1573</v>
      </c>
      <c r="U31" s="31"/>
      <c r="V31" s="33"/>
      <c r="W31" s="131" t="s">
        <v>2150</v>
      </c>
      <c r="X31" s="131" t="s">
        <v>2172</v>
      </c>
      <c r="Y31" s="131" t="s">
        <v>1788</v>
      </c>
      <c r="Z31" s="131" t="s">
        <v>1789</v>
      </c>
      <c r="AA31" s="131"/>
      <c r="AB31" s="131"/>
      <c r="AC31" s="31"/>
      <c r="AD31" s="31" t="s">
        <v>1418</v>
      </c>
      <c r="AE31" s="31"/>
    </row>
    <row r="32" spans="1:31" s="173" customFormat="1" ht="49.5" customHeight="1">
      <c r="A32" s="57">
        <f t="shared" si="0"/>
        <v>24</v>
      </c>
      <c r="B32" s="57"/>
      <c r="C32" s="144" t="s">
        <v>1776</v>
      </c>
      <c r="D32" s="144" t="s">
        <v>1775</v>
      </c>
      <c r="E32" s="186" t="s">
        <v>1777</v>
      </c>
      <c r="F32" s="57" t="s">
        <v>853</v>
      </c>
      <c r="G32" s="32">
        <v>10208</v>
      </c>
      <c r="H32" s="32">
        <v>35000000</v>
      </c>
      <c r="I32" s="32"/>
      <c r="J32" s="32">
        <v>20000000</v>
      </c>
      <c r="K32" s="32">
        <f t="shared" si="1"/>
        <v>15000000</v>
      </c>
      <c r="L32" s="131"/>
      <c r="M32" s="131"/>
      <c r="N32" s="32"/>
      <c r="O32" s="252" t="s">
        <v>1200</v>
      </c>
      <c r="P32" s="252" t="s">
        <v>1462</v>
      </c>
      <c r="Q32" s="131" t="s">
        <v>1778</v>
      </c>
      <c r="R32" s="131" t="s">
        <v>1779</v>
      </c>
      <c r="S32" s="288"/>
      <c r="T32" s="131"/>
      <c r="U32" s="31"/>
      <c r="V32" s="33"/>
      <c r="W32" s="289" t="s">
        <v>1778</v>
      </c>
      <c r="X32" s="131" t="s">
        <v>1779</v>
      </c>
      <c r="Y32" s="131" t="s">
        <v>2127</v>
      </c>
      <c r="Z32" s="131" t="s">
        <v>1815</v>
      </c>
      <c r="AA32" s="289"/>
      <c r="AB32" s="131"/>
      <c r="AC32" s="31"/>
      <c r="AD32" s="31"/>
      <c r="AE32" s="31"/>
    </row>
    <row r="33" spans="1:31" ht="24.75" customHeight="1">
      <c r="A33" s="306" t="s">
        <v>137</v>
      </c>
      <c r="B33" s="313"/>
      <c r="C33" s="442" t="s">
        <v>862</v>
      </c>
      <c r="D33" s="443"/>
      <c r="E33" s="443"/>
      <c r="F33" s="444"/>
      <c r="G33" s="29">
        <f>SUM(G34:G45)</f>
        <v>144715</v>
      </c>
      <c r="H33" s="29">
        <f>SUM(H34:H45)</f>
        <v>473475000</v>
      </c>
      <c r="I33" s="29">
        <f aca="true" t="shared" si="2" ref="I33:N33">SUM(I26:I45)</f>
        <v>0</v>
      </c>
      <c r="J33" s="29">
        <f t="shared" si="2"/>
        <v>205927200</v>
      </c>
      <c r="K33" s="29">
        <f t="shared" si="2"/>
        <v>368977800</v>
      </c>
      <c r="L33" s="29">
        <f t="shared" si="2"/>
        <v>0</v>
      </c>
      <c r="M33" s="29">
        <f t="shared" si="2"/>
        <v>0</v>
      </c>
      <c r="N33" s="29">
        <f t="shared" si="2"/>
        <v>0</v>
      </c>
      <c r="O33" s="307"/>
      <c r="P33" s="307"/>
      <c r="Q33" s="307"/>
      <c r="R33" s="307"/>
      <c r="S33" s="306"/>
      <c r="T33" s="27"/>
      <c r="U33" s="306"/>
      <c r="V33" s="27"/>
      <c r="W33" s="306"/>
      <c r="X33" s="27"/>
      <c r="Y33" s="306"/>
      <c r="Z33" s="27"/>
      <c r="AA33" s="306"/>
      <c r="AB33" s="306"/>
      <c r="AC33" s="306"/>
      <c r="AD33" s="306"/>
      <c r="AE33" s="306"/>
    </row>
    <row r="34" spans="1:31" s="292" customFormat="1" ht="49.5" customHeight="1">
      <c r="A34" s="57">
        <v>1</v>
      </c>
      <c r="B34" s="57"/>
      <c r="C34" s="58" t="s">
        <v>1887</v>
      </c>
      <c r="D34" s="58" t="s">
        <v>2004</v>
      </c>
      <c r="E34" s="31" t="s">
        <v>2005</v>
      </c>
      <c r="F34" s="57" t="s">
        <v>853</v>
      </c>
      <c r="G34" s="32">
        <v>14100</v>
      </c>
      <c r="H34" s="32">
        <v>19379000</v>
      </c>
      <c r="I34" s="117"/>
      <c r="J34" s="32">
        <v>9679000</v>
      </c>
      <c r="K34" s="32">
        <v>9700000</v>
      </c>
      <c r="L34" s="131"/>
      <c r="M34" s="131"/>
      <c r="N34" s="59"/>
      <c r="O34" s="131" t="s">
        <v>1212</v>
      </c>
      <c r="P34" s="131" t="s">
        <v>1869</v>
      </c>
      <c r="Q34" s="131"/>
      <c r="R34" s="131"/>
      <c r="S34" s="31" t="s">
        <v>202</v>
      </c>
      <c r="T34" s="33" t="s">
        <v>203</v>
      </c>
      <c r="U34" s="31">
        <v>2</v>
      </c>
      <c r="V34" s="33" t="s">
        <v>204</v>
      </c>
      <c r="W34" s="31" t="s">
        <v>275</v>
      </c>
      <c r="X34" s="33" t="s">
        <v>2173</v>
      </c>
      <c r="Y34" s="31" t="s">
        <v>822</v>
      </c>
      <c r="Z34" s="131" t="s">
        <v>823</v>
      </c>
      <c r="AA34" s="31"/>
      <c r="AB34" s="31"/>
      <c r="AC34" s="31">
        <v>45</v>
      </c>
      <c r="AD34" s="31"/>
      <c r="AE34" s="31" t="s">
        <v>1881</v>
      </c>
    </row>
    <row r="35" spans="1:31" s="30" customFormat="1" ht="49.5" customHeight="1">
      <c r="A35" s="57">
        <f>A34+1</f>
        <v>2</v>
      </c>
      <c r="B35" s="57">
        <f>B34+1</f>
        <v>1</v>
      </c>
      <c r="C35" s="58" t="s">
        <v>1027</v>
      </c>
      <c r="D35" s="58" t="s">
        <v>231</v>
      </c>
      <c r="E35" s="31" t="s">
        <v>2008</v>
      </c>
      <c r="F35" s="57" t="s">
        <v>853</v>
      </c>
      <c r="G35" s="32">
        <v>12136</v>
      </c>
      <c r="H35" s="32">
        <v>20000000</v>
      </c>
      <c r="I35" s="117"/>
      <c r="J35" s="32">
        <v>4000000</v>
      </c>
      <c r="K35" s="32">
        <f>H35-J35</f>
        <v>16000000</v>
      </c>
      <c r="L35" s="131"/>
      <c r="M35" s="131"/>
      <c r="N35" s="59"/>
      <c r="O35" s="131" t="s">
        <v>1222</v>
      </c>
      <c r="P35" s="131" t="s">
        <v>1117</v>
      </c>
      <c r="Q35" s="131"/>
      <c r="R35" s="131"/>
      <c r="S35" s="31" t="s">
        <v>232</v>
      </c>
      <c r="T35" s="33" t="s">
        <v>233</v>
      </c>
      <c r="U35" s="31">
        <v>2</v>
      </c>
      <c r="V35" s="33" t="s">
        <v>1028</v>
      </c>
      <c r="W35" s="31">
        <v>7061424834</v>
      </c>
      <c r="X35" s="33" t="s">
        <v>2174</v>
      </c>
      <c r="Y35" s="31" t="s">
        <v>832</v>
      </c>
      <c r="Z35" s="131" t="s">
        <v>2001</v>
      </c>
      <c r="AA35" s="31"/>
      <c r="AB35" s="31"/>
      <c r="AC35" s="31">
        <v>20</v>
      </c>
      <c r="AD35" s="31" t="s">
        <v>964</v>
      </c>
      <c r="AE35" s="31"/>
    </row>
    <row r="36" spans="1:31" s="30" customFormat="1" ht="49.5" customHeight="1">
      <c r="A36" s="57">
        <f aca="true" t="shared" si="3" ref="A36:A45">A35+1</f>
        <v>3</v>
      </c>
      <c r="B36" s="57"/>
      <c r="C36" s="58" t="s">
        <v>982</v>
      </c>
      <c r="D36" s="58" t="s">
        <v>243</v>
      </c>
      <c r="E36" s="31" t="s">
        <v>878</v>
      </c>
      <c r="F36" s="57" t="s">
        <v>853</v>
      </c>
      <c r="G36" s="32">
        <v>11500</v>
      </c>
      <c r="H36" s="32">
        <v>34481000</v>
      </c>
      <c r="I36" s="117"/>
      <c r="J36" s="32">
        <f>H36</f>
        <v>34481000</v>
      </c>
      <c r="K36" s="32">
        <f aca="true" t="shared" si="4" ref="K36:K41">H36-J36</f>
        <v>0</v>
      </c>
      <c r="L36" s="131"/>
      <c r="M36" s="131"/>
      <c r="N36" s="59"/>
      <c r="O36" s="131" t="s">
        <v>1222</v>
      </c>
      <c r="P36" s="131" t="s">
        <v>496</v>
      </c>
      <c r="Q36" s="131"/>
      <c r="R36" s="131"/>
      <c r="S36" s="31" t="s">
        <v>244</v>
      </c>
      <c r="T36" s="33">
        <v>41433</v>
      </c>
      <c r="U36" s="31"/>
      <c r="V36" s="33"/>
      <c r="W36" s="31" t="s">
        <v>289</v>
      </c>
      <c r="X36" s="33">
        <v>41433</v>
      </c>
      <c r="Y36" s="31" t="s">
        <v>839</v>
      </c>
      <c r="Z36" s="33">
        <v>41855</v>
      </c>
      <c r="AA36" s="31"/>
      <c r="AB36" s="31"/>
      <c r="AC36" s="31"/>
      <c r="AD36" s="31" t="s">
        <v>968</v>
      </c>
      <c r="AE36" s="31"/>
    </row>
    <row r="37" spans="1:31" s="30" customFormat="1" ht="49.5" customHeight="1">
      <c r="A37" s="57">
        <f t="shared" si="3"/>
        <v>4</v>
      </c>
      <c r="B37" s="57"/>
      <c r="C37" s="177" t="s">
        <v>260</v>
      </c>
      <c r="D37" s="177" t="s">
        <v>261</v>
      </c>
      <c r="E37" s="57" t="s">
        <v>877</v>
      </c>
      <c r="F37" s="57" t="s">
        <v>853</v>
      </c>
      <c r="G37" s="178">
        <v>8386</v>
      </c>
      <c r="H37" s="178">
        <v>20470000</v>
      </c>
      <c r="I37" s="179"/>
      <c r="J37" s="178">
        <f>H37</f>
        <v>20470000</v>
      </c>
      <c r="K37" s="32">
        <f t="shared" si="4"/>
        <v>0</v>
      </c>
      <c r="L37" s="131"/>
      <c r="M37" s="131"/>
      <c r="N37" s="180"/>
      <c r="O37" s="181" t="s">
        <v>469</v>
      </c>
      <c r="P37" s="181" t="s">
        <v>400</v>
      </c>
      <c r="Q37" s="181"/>
      <c r="R37" s="181"/>
      <c r="S37" s="57" t="s">
        <v>262</v>
      </c>
      <c r="T37" s="182">
        <v>41708</v>
      </c>
      <c r="U37" s="57"/>
      <c r="V37" s="182"/>
      <c r="W37" s="57" t="s">
        <v>280</v>
      </c>
      <c r="X37" s="182">
        <v>41708</v>
      </c>
      <c r="Y37" s="181" t="s">
        <v>842</v>
      </c>
      <c r="Z37" s="181" t="s">
        <v>1535</v>
      </c>
      <c r="AA37" s="57"/>
      <c r="AB37" s="57"/>
      <c r="AC37" s="57"/>
      <c r="AD37" s="57" t="s">
        <v>970</v>
      </c>
      <c r="AE37" s="57"/>
    </row>
    <row r="38" spans="1:31" s="30" customFormat="1" ht="49.5" customHeight="1">
      <c r="A38" s="57">
        <f t="shared" si="3"/>
        <v>5</v>
      </c>
      <c r="B38" s="57"/>
      <c r="C38" s="177" t="s">
        <v>1883</v>
      </c>
      <c r="D38" s="177" t="s">
        <v>234</v>
      </c>
      <c r="E38" s="57" t="s">
        <v>1106</v>
      </c>
      <c r="F38" s="57" t="s">
        <v>853</v>
      </c>
      <c r="G38" s="178">
        <v>4749</v>
      </c>
      <c r="H38" s="178">
        <v>13650000</v>
      </c>
      <c r="I38" s="179"/>
      <c r="J38" s="178">
        <v>5000000</v>
      </c>
      <c r="K38" s="178">
        <v>8650000</v>
      </c>
      <c r="L38" s="131"/>
      <c r="M38" s="131"/>
      <c r="N38" s="180"/>
      <c r="O38" s="181"/>
      <c r="P38" s="181" t="s">
        <v>235</v>
      </c>
      <c r="Q38" s="181"/>
      <c r="R38" s="181"/>
      <c r="S38" s="57" t="s">
        <v>236</v>
      </c>
      <c r="T38" s="182" t="s">
        <v>237</v>
      </c>
      <c r="U38" s="57"/>
      <c r="V38" s="182"/>
      <c r="W38" s="57" t="s">
        <v>278</v>
      </c>
      <c r="X38" s="182" t="s">
        <v>237</v>
      </c>
      <c r="Y38" s="57" t="s">
        <v>293</v>
      </c>
      <c r="Z38" s="181" t="s">
        <v>830</v>
      </c>
      <c r="AA38" s="57"/>
      <c r="AB38" s="57"/>
      <c r="AC38" s="57"/>
      <c r="AD38" s="57" t="s">
        <v>956</v>
      </c>
      <c r="AE38" s="57"/>
    </row>
    <row r="39" spans="1:31" s="30" customFormat="1" ht="49.5" customHeight="1">
      <c r="A39" s="57">
        <f t="shared" si="3"/>
        <v>6</v>
      </c>
      <c r="B39" s="57"/>
      <c r="C39" s="177" t="s">
        <v>1128</v>
      </c>
      <c r="D39" s="177" t="s">
        <v>1127</v>
      </c>
      <c r="E39" s="31" t="s">
        <v>2059</v>
      </c>
      <c r="F39" s="57" t="s">
        <v>853</v>
      </c>
      <c r="G39" s="178">
        <v>7877</v>
      </c>
      <c r="H39" s="178">
        <v>27000000</v>
      </c>
      <c r="I39" s="179"/>
      <c r="J39" s="178">
        <v>9000000</v>
      </c>
      <c r="K39" s="178">
        <f t="shared" si="4"/>
        <v>18000000</v>
      </c>
      <c r="L39" s="131"/>
      <c r="M39" s="131"/>
      <c r="N39" s="180"/>
      <c r="O39" s="181" t="s">
        <v>1868</v>
      </c>
      <c r="P39" s="181" t="s">
        <v>1877</v>
      </c>
      <c r="Q39" s="181" t="s">
        <v>1402</v>
      </c>
      <c r="R39" s="181" t="s">
        <v>1403</v>
      </c>
      <c r="S39" s="181" t="s">
        <v>1577</v>
      </c>
      <c r="T39" s="181" t="s">
        <v>1578</v>
      </c>
      <c r="U39" s="57">
        <v>1</v>
      </c>
      <c r="V39" s="182">
        <v>44112</v>
      </c>
      <c r="W39" s="181" t="s">
        <v>2151</v>
      </c>
      <c r="X39" s="181" t="s">
        <v>2175</v>
      </c>
      <c r="Y39" s="181" t="s">
        <v>1536</v>
      </c>
      <c r="Z39" s="181" t="s">
        <v>1534</v>
      </c>
      <c r="AA39" s="181"/>
      <c r="AB39" s="181"/>
      <c r="AC39" s="57"/>
      <c r="AD39" s="57" t="s">
        <v>1004</v>
      </c>
      <c r="AE39" s="57"/>
    </row>
    <row r="40" spans="1:31" s="30" customFormat="1" ht="93.75">
      <c r="A40" s="57">
        <f t="shared" si="3"/>
        <v>7</v>
      </c>
      <c r="B40" s="57"/>
      <c r="C40" s="177" t="s">
        <v>1294</v>
      </c>
      <c r="D40" s="177" t="s">
        <v>1410</v>
      </c>
      <c r="E40" s="186" t="s">
        <v>2060</v>
      </c>
      <c r="F40" s="57" t="s">
        <v>853</v>
      </c>
      <c r="G40" s="178">
        <v>8778</v>
      </c>
      <c r="H40" s="178">
        <v>30000000</v>
      </c>
      <c r="I40" s="179"/>
      <c r="J40" s="178">
        <v>6000000</v>
      </c>
      <c r="K40" s="178">
        <f t="shared" si="4"/>
        <v>24000000</v>
      </c>
      <c r="L40" s="131"/>
      <c r="M40" s="131"/>
      <c r="N40" s="180"/>
      <c r="O40" s="181" t="s">
        <v>1794</v>
      </c>
      <c r="P40" s="181" t="s">
        <v>1878</v>
      </c>
      <c r="Q40" s="181" t="s">
        <v>1395</v>
      </c>
      <c r="R40" s="181" t="s">
        <v>1397</v>
      </c>
      <c r="S40" s="181" t="s">
        <v>1576</v>
      </c>
      <c r="T40" s="181" t="s">
        <v>1575</v>
      </c>
      <c r="U40" s="57"/>
      <c r="V40" s="182"/>
      <c r="W40" s="181" t="s">
        <v>2152</v>
      </c>
      <c r="X40" s="181" t="s">
        <v>2176</v>
      </c>
      <c r="Y40" s="181" t="s">
        <v>2003</v>
      </c>
      <c r="Z40" s="181" t="s">
        <v>1846</v>
      </c>
      <c r="AA40" s="181"/>
      <c r="AB40" s="181"/>
      <c r="AC40" s="57"/>
      <c r="AD40" s="57" t="s">
        <v>1420</v>
      </c>
      <c r="AE40" s="57"/>
    </row>
    <row r="41" spans="1:31" s="30" customFormat="1" ht="49.5" customHeight="1">
      <c r="A41" s="57">
        <f t="shared" si="3"/>
        <v>8</v>
      </c>
      <c r="B41" s="57"/>
      <c r="C41" s="177" t="s">
        <v>1264</v>
      </c>
      <c r="D41" s="177" t="s">
        <v>1265</v>
      </c>
      <c r="E41" s="31" t="s">
        <v>1266</v>
      </c>
      <c r="F41" s="57" t="s">
        <v>853</v>
      </c>
      <c r="G41" s="178">
        <v>4500</v>
      </c>
      <c r="H41" s="178">
        <v>10495000</v>
      </c>
      <c r="I41" s="179"/>
      <c r="J41" s="178">
        <v>3850000</v>
      </c>
      <c r="K41" s="178">
        <f t="shared" si="4"/>
        <v>6645000</v>
      </c>
      <c r="L41" s="131"/>
      <c r="M41" s="131"/>
      <c r="N41" s="180"/>
      <c r="O41" s="181" t="s">
        <v>1393</v>
      </c>
      <c r="P41" s="181" t="s">
        <v>1394</v>
      </c>
      <c r="Q41" s="181" t="s">
        <v>1416</v>
      </c>
      <c r="R41" s="181" t="s">
        <v>1417</v>
      </c>
      <c r="S41" s="181" t="s">
        <v>1574</v>
      </c>
      <c r="T41" s="181" t="s">
        <v>1575</v>
      </c>
      <c r="U41" s="57"/>
      <c r="V41" s="182"/>
      <c r="W41" s="181" t="s">
        <v>2153</v>
      </c>
      <c r="X41" s="181" t="s">
        <v>2177</v>
      </c>
      <c r="Y41" s="181" t="s">
        <v>1733</v>
      </c>
      <c r="Z41" s="181" t="s">
        <v>1734</v>
      </c>
      <c r="AA41" s="181"/>
      <c r="AB41" s="181"/>
      <c r="AC41" s="57"/>
      <c r="AD41" s="57" t="s">
        <v>1419</v>
      </c>
      <c r="AE41" s="57"/>
    </row>
    <row r="42" spans="1:31" s="173" customFormat="1" ht="49.5" customHeight="1">
      <c r="A42" s="57">
        <f t="shared" si="3"/>
        <v>9</v>
      </c>
      <c r="B42" s="57"/>
      <c r="C42" s="144" t="s">
        <v>1571</v>
      </c>
      <c r="D42" s="144" t="s">
        <v>1572</v>
      </c>
      <c r="E42" s="186" t="s">
        <v>1790</v>
      </c>
      <c r="F42" s="57" t="s">
        <v>853</v>
      </c>
      <c r="G42" s="32">
        <v>20384</v>
      </c>
      <c r="H42" s="32">
        <v>75000000</v>
      </c>
      <c r="I42" s="32"/>
      <c r="J42" s="32">
        <v>15000000</v>
      </c>
      <c r="K42" s="32">
        <f>H42-J42</f>
        <v>60000000</v>
      </c>
      <c r="L42" s="131"/>
      <c r="M42" s="131"/>
      <c r="N42" s="32"/>
      <c r="O42" s="252" t="s">
        <v>1612</v>
      </c>
      <c r="P42" s="252" t="s">
        <v>1613</v>
      </c>
      <c r="Q42" s="131" t="s">
        <v>1610</v>
      </c>
      <c r="R42" s="131" t="s">
        <v>1611</v>
      </c>
      <c r="S42" s="288">
        <v>8571254255</v>
      </c>
      <c r="T42" s="131" t="s">
        <v>1626</v>
      </c>
      <c r="U42" s="31"/>
      <c r="V42" s="33"/>
      <c r="W42" s="289" t="s">
        <v>2154</v>
      </c>
      <c r="X42" s="131" t="s">
        <v>2178</v>
      </c>
      <c r="Y42" s="131" t="s">
        <v>1735</v>
      </c>
      <c r="Z42" s="131" t="s">
        <v>1736</v>
      </c>
      <c r="AA42" s="289"/>
      <c r="AB42" s="131"/>
      <c r="AC42" s="31"/>
      <c r="AD42" s="31"/>
      <c r="AE42" s="31"/>
    </row>
    <row r="43" spans="1:31" s="342" customFormat="1" ht="49.5" customHeight="1">
      <c r="A43" s="336">
        <f t="shared" si="3"/>
        <v>10</v>
      </c>
      <c r="B43" s="336"/>
      <c r="C43" s="337" t="s">
        <v>1568</v>
      </c>
      <c r="D43" s="337" t="s">
        <v>1569</v>
      </c>
      <c r="E43" s="262" t="s">
        <v>1570</v>
      </c>
      <c r="F43" s="336" t="s">
        <v>853</v>
      </c>
      <c r="G43" s="338">
        <v>18942</v>
      </c>
      <c r="H43" s="338">
        <v>100000000</v>
      </c>
      <c r="I43" s="338"/>
      <c r="J43" s="338">
        <f>H43*0.2</f>
        <v>20000000</v>
      </c>
      <c r="K43" s="338">
        <f>H43-J43</f>
        <v>80000000</v>
      </c>
      <c r="L43" s="339"/>
      <c r="M43" s="339"/>
      <c r="N43" s="338"/>
      <c r="O43" s="340" t="s">
        <v>1868</v>
      </c>
      <c r="P43" s="340" t="s">
        <v>1825</v>
      </c>
      <c r="Q43" s="339" t="s">
        <v>1742</v>
      </c>
      <c r="R43" s="339" t="s">
        <v>1741</v>
      </c>
      <c r="S43" s="262">
        <v>8504816656</v>
      </c>
      <c r="T43" s="341" t="s">
        <v>1747</v>
      </c>
      <c r="U43" s="262"/>
      <c r="V43" s="341"/>
      <c r="W43" s="262" t="s">
        <v>2155</v>
      </c>
      <c r="X43" s="341" t="s">
        <v>2179</v>
      </c>
      <c r="Y43" s="262" t="s">
        <v>2124</v>
      </c>
      <c r="Z43" s="339" t="s">
        <v>2125</v>
      </c>
      <c r="AA43" s="339" t="s">
        <v>1827</v>
      </c>
      <c r="AB43" s="339" t="s">
        <v>1828</v>
      </c>
      <c r="AC43" s="262"/>
      <c r="AD43" s="262"/>
      <c r="AE43" s="262"/>
    </row>
    <row r="44" spans="1:31" s="173" customFormat="1" ht="49.5" customHeight="1">
      <c r="A44" s="57">
        <f t="shared" si="3"/>
        <v>11</v>
      </c>
      <c r="B44" s="57"/>
      <c r="C44" s="144" t="s">
        <v>1835</v>
      </c>
      <c r="D44" s="144" t="s">
        <v>1770</v>
      </c>
      <c r="E44" s="31" t="s">
        <v>1546</v>
      </c>
      <c r="F44" s="57" t="s">
        <v>853</v>
      </c>
      <c r="G44" s="32">
        <v>20000</v>
      </c>
      <c r="H44" s="32">
        <v>73000000</v>
      </c>
      <c r="I44" s="32"/>
      <c r="J44" s="32">
        <f>H44*0.3</f>
        <v>21900000</v>
      </c>
      <c r="K44" s="32">
        <f>H44-J44</f>
        <v>51100000</v>
      </c>
      <c r="L44" s="131"/>
      <c r="M44" s="131"/>
      <c r="N44" s="32"/>
      <c r="O44" s="252" t="s">
        <v>1462</v>
      </c>
      <c r="P44" s="252" t="s">
        <v>1876</v>
      </c>
      <c r="Q44" s="131" t="s">
        <v>1839</v>
      </c>
      <c r="R44" s="131" t="s">
        <v>1840</v>
      </c>
      <c r="S44" s="31"/>
      <c r="T44" s="33"/>
      <c r="U44" s="31"/>
      <c r="V44" s="33"/>
      <c r="W44" s="31" t="s">
        <v>2156</v>
      </c>
      <c r="X44" s="33" t="s">
        <v>2180</v>
      </c>
      <c r="Y44" s="31"/>
      <c r="Z44" s="131"/>
      <c r="AA44" s="31"/>
      <c r="AB44" s="31"/>
      <c r="AC44" s="31"/>
      <c r="AD44" s="31"/>
      <c r="AE44" s="31"/>
    </row>
    <row r="45" spans="1:31" s="173" customFormat="1" ht="49.5" customHeight="1">
      <c r="A45" s="57">
        <f t="shared" si="3"/>
        <v>12</v>
      </c>
      <c r="B45" s="57"/>
      <c r="C45" s="144" t="s">
        <v>1772</v>
      </c>
      <c r="D45" s="144" t="s">
        <v>1787</v>
      </c>
      <c r="E45" s="31" t="s">
        <v>1781</v>
      </c>
      <c r="F45" s="57" t="s">
        <v>853</v>
      </c>
      <c r="G45" s="32">
        <v>13363</v>
      </c>
      <c r="H45" s="32">
        <v>50000000</v>
      </c>
      <c r="I45" s="32"/>
      <c r="J45" s="32">
        <v>15000000</v>
      </c>
      <c r="K45" s="32">
        <f>H45-J45</f>
        <v>35000000</v>
      </c>
      <c r="L45" s="131"/>
      <c r="M45" s="131"/>
      <c r="N45" s="32"/>
      <c r="O45" s="252" t="s">
        <v>1161</v>
      </c>
      <c r="P45" s="252" t="s">
        <v>1430</v>
      </c>
      <c r="Q45" s="131" t="s">
        <v>1829</v>
      </c>
      <c r="R45" s="131" t="s">
        <v>1830</v>
      </c>
      <c r="S45" s="31"/>
      <c r="T45" s="33"/>
      <c r="U45" s="31"/>
      <c r="V45" s="33"/>
      <c r="W45" s="31" t="s">
        <v>1829</v>
      </c>
      <c r="X45" s="33" t="s">
        <v>1830</v>
      </c>
      <c r="Y45" s="31" t="s">
        <v>2122</v>
      </c>
      <c r="Z45" s="131" t="s">
        <v>2123</v>
      </c>
      <c r="AA45" s="31"/>
      <c r="AB45" s="31"/>
      <c r="AC45" s="31"/>
      <c r="AD45" s="31"/>
      <c r="AE45" s="31"/>
    </row>
    <row r="46" spans="1:31" s="34" customFormat="1" ht="24.75" customHeight="1">
      <c r="A46" s="306" t="s">
        <v>148</v>
      </c>
      <c r="B46" s="308"/>
      <c r="C46" s="446" t="s">
        <v>138</v>
      </c>
      <c r="D46" s="446"/>
      <c r="E46" s="446"/>
      <c r="F46" s="57"/>
      <c r="G46" s="29">
        <f>SUM(G47:G47)</f>
        <v>66643</v>
      </c>
      <c r="H46" s="29">
        <f aca="true" t="shared" si="5" ref="H46:N46">SUM(H47:H47)</f>
        <v>265700000</v>
      </c>
      <c r="I46" s="29">
        <f t="shared" si="5"/>
        <v>0</v>
      </c>
      <c r="J46" s="29">
        <f t="shared" si="5"/>
        <v>64701000</v>
      </c>
      <c r="K46" s="29">
        <f t="shared" si="5"/>
        <v>200999000</v>
      </c>
      <c r="L46" s="29">
        <f t="shared" si="5"/>
        <v>0</v>
      </c>
      <c r="M46" s="29">
        <f t="shared" si="5"/>
        <v>0</v>
      </c>
      <c r="N46" s="29">
        <f t="shared" si="5"/>
        <v>0</v>
      </c>
      <c r="O46" s="285"/>
      <c r="P46" s="285"/>
      <c r="Q46" s="307"/>
      <c r="R46" s="307"/>
      <c r="S46" s="306"/>
      <c r="T46" s="27"/>
      <c r="U46" s="306"/>
      <c r="V46" s="27"/>
      <c r="W46" s="306"/>
      <c r="X46" s="27"/>
      <c r="Y46" s="306"/>
      <c r="Z46" s="307"/>
      <c r="AA46" s="306"/>
      <c r="AB46" s="306"/>
      <c r="AC46" s="306"/>
      <c r="AD46" s="306"/>
      <c r="AE46" s="306"/>
    </row>
    <row r="47" spans="1:31" s="173" customFormat="1" ht="49.5" customHeight="1">
      <c r="A47" s="31">
        <v>1</v>
      </c>
      <c r="B47" s="31"/>
      <c r="C47" s="17" t="s">
        <v>2047</v>
      </c>
      <c r="D47" s="17" t="s">
        <v>2046</v>
      </c>
      <c r="E47" s="17" t="s">
        <v>2061</v>
      </c>
      <c r="F47" s="57" t="s">
        <v>853</v>
      </c>
      <c r="G47" s="32">
        <v>66643</v>
      </c>
      <c r="H47" s="32">
        <v>265700000</v>
      </c>
      <c r="I47" s="32"/>
      <c r="J47" s="32">
        <v>64701000</v>
      </c>
      <c r="K47" s="32">
        <f>H47-J47</f>
        <v>200999000</v>
      </c>
      <c r="L47" s="131"/>
      <c r="M47" s="131"/>
      <c r="N47" s="32"/>
      <c r="O47" s="252"/>
      <c r="P47" s="252"/>
      <c r="Q47" s="131"/>
      <c r="R47" s="131"/>
      <c r="S47" s="31"/>
      <c r="T47" s="33"/>
      <c r="U47" s="31"/>
      <c r="V47" s="33"/>
      <c r="W47" s="31"/>
      <c r="X47" s="33"/>
      <c r="Y47" s="31"/>
      <c r="Z47" s="131"/>
      <c r="AA47" s="31"/>
      <c r="AB47" s="31"/>
      <c r="AC47" s="31"/>
      <c r="AD47" s="31"/>
      <c r="AE47" s="31"/>
    </row>
    <row r="48" spans="1:31" ht="24.75" customHeight="1">
      <c r="A48" s="306"/>
      <c r="B48" s="308"/>
      <c r="C48" s="306" t="s">
        <v>1780</v>
      </c>
      <c r="D48" s="35"/>
      <c r="E48" s="306"/>
      <c r="F48" s="306"/>
      <c r="G48" s="29">
        <f>G8+G33+G46</f>
        <v>686518</v>
      </c>
      <c r="H48" s="29">
        <f>H8+H33+H46</f>
        <v>2485225000</v>
      </c>
      <c r="I48" s="29">
        <f>I8+I33+I46</f>
        <v>10</v>
      </c>
      <c r="J48" s="29">
        <f>J8+J33+J46</f>
        <v>1121592920</v>
      </c>
      <c r="K48" s="29">
        <f>K8+K33+K46</f>
        <v>1172299080</v>
      </c>
      <c r="L48" s="29"/>
      <c r="M48" s="29"/>
      <c r="N48" s="29">
        <f>N8+N33+N46</f>
        <v>0</v>
      </c>
      <c r="O48" s="307"/>
      <c r="P48" s="307"/>
      <c r="Q48" s="307"/>
      <c r="R48" s="307"/>
      <c r="S48" s="36"/>
      <c r="T48" s="27"/>
      <c r="U48" s="36"/>
      <c r="V48" s="27"/>
      <c r="W48" s="36"/>
      <c r="X48" s="27"/>
      <c r="Y48" s="36"/>
      <c r="Z48" s="307"/>
      <c r="AA48" s="36"/>
      <c r="AB48" s="36"/>
      <c r="AC48" s="36">
        <f>AC33+AC8+AC13</f>
        <v>40</v>
      </c>
      <c r="AD48" s="36"/>
      <c r="AE48" s="36">
        <f>AE33+AE8+AE13</f>
        <v>0</v>
      </c>
    </row>
    <row r="49" spans="12:26" ht="15.75">
      <c r="L49" s="290"/>
      <c r="M49" s="290"/>
      <c r="Z49" s="38"/>
    </row>
    <row r="50" spans="12:26" ht="15.75">
      <c r="L50" s="290"/>
      <c r="M50" s="290"/>
      <c r="Z50" s="38"/>
    </row>
    <row r="51" spans="12:13" ht="15.75">
      <c r="L51" s="290"/>
      <c r="M51" s="290"/>
    </row>
    <row r="52" spans="12:13" ht="15.75">
      <c r="L52" s="290"/>
      <c r="M52" s="290"/>
    </row>
    <row r="53" spans="12:13" ht="15.75">
      <c r="L53" s="290"/>
      <c r="M53" s="290"/>
    </row>
    <row r="54" spans="12:13" ht="15.75">
      <c r="L54" s="290"/>
      <c r="M54" s="290"/>
    </row>
    <row r="55" spans="12:13" ht="15.75">
      <c r="L55" s="290"/>
      <c r="M55" s="290"/>
    </row>
    <row r="56" spans="12:13" ht="15.75">
      <c r="L56" s="290"/>
      <c r="M56" s="290"/>
    </row>
    <row r="57" spans="12:13" ht="15.75">
      <c r="L57" s="290"/>
      <c r="M57" s="290"/>
    </row>
    <row r="58" spans="12:13" ht="15.75">
      <c r="L58" s="290"/>
      <c r="M58" s="290"/>
    </row>
    <row r="59" spans="12:13" ht="15.75">
      <c r="L59" s="290"/>
      <c r="M59" s="290"/>
    </row>
    <row r="60" spans="12:13" ht="15.75">
      <c r="L60" s="290"/>
      <c r="M60" s="290"/>
    </row>
    <row r="61" spans="12:13" ht="15.75">
      <c r="L61" s="290"/>
      <c r="M61" s="290"/>
    </row>
    <row r="62" spans="12:13" ht="15.75">
      <c r="L62" s="290"/>
      <c r="M62" s="290"/>
    </row>
    <row r="63" spans="12:13" ht="15.75">
      <c r="L63" s="290"/>
      <c r="M63" s="290"/>
    </row>
    <row r="64" spans="12:13" ht="15.75">
      <c r="L64" s="290"/>
      <c r="M64" s="290"/>
    </row>
    <row r="65" spans="12:13" ht="15.75">
      <c r="L65" s="290"/>
      <c r="M65" s="290"/>
    </row>
    <row r="66" spans="12:13" ht="15.75">
      <c r="L66" s="290"/>
      <c r="M66" s="290"/>
    </row>
    <row r="67" spans="12:13" ht="15.75">
      <c r="L67" s="290"/>
      <c r="M67" s="290"/>
    </row>
    <row r="68" spans="12:13" ht="15.75">
      <c r="L68" s="290"/>
      <c r="M68" s="290"/>
    </row>
    <row r="69" spans="12:13" ht="15.75">
      <c r="L69" s="290"/>
      <c r="M69" s="290"/>
    </row>
  </sheetData>
  <sheetProtection/>
  <mergeCells count="27">
    <mergeCell ref="A1:AE1"/>
    <mergeCell ref="A2:AE2"/>
    <mergeCell ref="A3:AE3"/>
    <mergeCell ref="G4:G5"/>
    <mergeCell ref="A4:A5"/>
    <mergeCell ref="S4:T4"/>
    <mergeCell ref="E4:E5"/>
    <mergeCell ref="AE4:AE5"/>
    <mergeCell ref="AA4:AB4"/>
    <mergeCell ref="AC4:AC5"/>
    <mergeCell ref="AD4:AD5"/>
    <mergeCell ref="C46:E46"/>
    <mergeCell ref="C8:E8"/>
    <mergeCell ref="O4:P4"/>
    <mergeCell ref="N4:N5"/>
    <mergeCell ref="H4:H5"/>
    <mergeCell ref="F4:F5"/>
    <mergeCell ref="D4:D5"/>
    <mergeCell ref="C4:C5"/>
    <mergeCell ref="Y4:Z4"/>
    <mergeCell ref="L4:M4"/>
    <mergeCell ref="I4:I5"/>
    <mergeCell ref="C33:F33"/>
    <mergeCell ref="U4:V4"/>
    <mergeCell ref="Q4:R4"/>
    <mergeCell ref="W4:X4"/>
    <mergeCell ref="J4:K4"/>
  </mergeCells>
  <printOptions/>
  <pageMargins left="0.45" right="0.45" top="0.5" bottom="0.5" header="0.3" footer="0.3"/>
  <pageSetup fitToHeight="0" fitToWidth="1" horizontalDpi="600" verticalDpi="600" orientation="landscape" paperSize="9" scale="60" r:id="rId3"/>
  <headerFooter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view="pageBreakPreview" zoomScale="60" zoomScaleNormal="80" zoomScalePageLayoutView="80" workbookViewId="0" topLeftCell="A4">
      <pane ySplit="705" topLeftCell="A32" activePane="bottomLeft" state="split"/>
      <selection pane="topLeft" activeCell="AA5" sqref="AA1:AD16384"/>
      <selection pane="bottomLeft" activeCell="A38" sqref="A38:IV38"/>
    </sheetView>
  </sheetViews>
  <sheetFormatPr defaultColWidth="8.7109375" defaultRowHeight="15"/>
  <cols>
    <col min="1" max="1" width="5.00390625" style="82" customWidth="1"/>
    <col min="2" max="2" width="5.00390625" style="82" hidden="1" customWidth="1"/>
    <col min="3" max="3" width="27.57421875" style="60" customWidth="1"/>
    <col min="4" max="4" width="28.421875" style="60" customWidth="1"/>
    <col min="5" max="5" width="27.57421875" style="82" customWidth="1"/>
    <col min="6" max="6" width="11.140625" style="82" hidden="1" customWidth="1"/>
    <col min="7" max="7" width="12.00390625" style="83" customWidth="1"/>
    <col min="8" max="8" width="16.421875" style="82" customWidth="1"/>
    <col min="9" max="9" width="14.57421875" style="82" hidden="1" customWidth="1"/>
    <col min="10" max="10" width="15.00390625" style="82" hidden="1" customWidth="1"/>
    <col min="11" max="11" width="14.140625" style="82" hidden="1" customWidth="1"/>
    <col min="12" max="12" width="25.421875" style="200" hidden="1" customWidth="1"/>
    <col min="13" max="13" width="20.421875" style="200" hidden="1" customWidth="1"/>
    <col min="14" max="14" width="13.57421875" style="82" hidden="1" customWidth="1"/>
    <col min="15" max="16" width="11.8515625" style="86" customWidth="1"/>
    <col min="17" max="17" width="16.57421875" style="86" hidden="1" customWidth="1"/>
    <col min="18" max="18" width="11.421875" style="86" hidden="1" customWidth="1"/>
    <col min="19" max="19" width="16.140625" style="86" hidden="1" customWidth="1"/>
    <col min="20" max="20" width="11.421875" style="86" hidden="1" customWidth="1"/>
    <col min="21" max="21" width="5.00390625" style="86" hidden="1" customWidth="1"/>
    <col min="22" max="22" width="11.421875" style="86" hidden="1" customWidth="1"/>
    <col min="23" max="23" width="16.28125" style="86" customWidth="1"/>
    <col min="24" max="24" width="11.8515625" style="86" customWidth="1"/>
    <col min="25" max="25" width="17.8515625" style="132" customWidth="1"/>
    <col min="26" max="26" width="12.57421875" style="132" customWidth="1"/>
    <col min="27" max="27" width="17.421875" style="86" hidden="1" customWidth="1"/>
    <col min="28" max="28" width="11.421875" style="86" hidden="1" customWidth="1"/>
    <col min="29" max="29" width="18.00390625" style="82" hidden="1" customWidth="1"/>
    <col min="30" max="30" width="25.57421875" style="82" hidden="1" customWidth="1"/>
    <col min="31" max="31" width="20.140625" style="82" customWidth="1"/>
    <col min="32" max="16384" width="8.7109375" style="60" customWidth="1"/>
  </cols>
  <sheetData>
    <row r="1" spans="1:31" ht="15.75">
      <c r="A1" s="450" t="s">
        <v>150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</row>
    <row r="2" spans="1:31" ht="15.75">
      <c r="A2" s="450" t="str">
        <f>'Tong Hop'!A3:Q3</f>
        <v>Đến ngày 31 tháng 3 năm 2023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</row>
    <row r="3" spans="12:13" ht="15.75">
      <c r="L3" s="202"/>
      <c r="M3" s="202"/>
    </row>
    <row r="4" spans="1:31" ht="15" customHeight="1">
      <c r="A4" s="455" t="s">
        <v>0</v>
      </c>
      <c r="B4" s="309"/>
      <c r="C4" s="451" t="s">
        <v>1</v>
      </c>
      <c r="D4" s="451" t="s">
        <v>2</v>
      </c>
      <c r="E4" s="451" t="s">
        <v>3</v>
      </c>
      <c r="F4" s="451" t="s">
        <v>5</v>
      </c>
      <c r="G4" s="451" t="s">
        <v>4</v>
      </c>
      <c r="H4" s="451" t="s">
        <v>70</v>
      </c>
      <c r="I4" s="453" t="s">
        <v>1105</v>
      </c>
      <c r="J4" s="451" t="s">
        <v>6</v>
      </c>
      <c r="K4" s="451"/>
      <c r="L4" s="452" t="s">
        <v>1442</v>
      </c>
      <c r="M4" s="452"/>
      <c r="N4" s="451" t="s">
        <v>145</v>
      </c>
      <c r="O4" s="452" t="s">
        <v>8</v>
      </c>
      <c r="P4" s="452"/>
      <c r="Q4" s="452" t="s">
        <v>10</v>
      </c>
      <c r="R4" s="452"/>
      <c r="S4" s="452" t="s">
        <v>13</v>
      </c>
      <c r="T4" s="452"/>
      <c r="U4" s="452" t="s">
        <v>115</v>
      </c>
      <c r="V4" s="452"/>
      <c r="W4" s="452" t="s">
        <v>29</v>
      </c>
      <c r="X4" s="452"/>
      <c r="Y4" s="452" t="s">
        <v>38</v>
      </c>
      <c r="Z4" s="452"/>
      <c r="AA4" s="452" t="s">
        <v>129</v>
      </c>
      <c r="AB4" s="452"/>
      <c r="AC4" s="451" t="s">
        <v>146</v>
      </c>
      <c r="AD4" s="451" t="s">
        <v>14</v>
      </c>
      <c r="AE4" s="451" t="s">
        <v>15</v>
      </c>
    </row>
    <row r="5" spans="1:31" ht="31.5">
      <c r="A5" s="455"/>
      <c r="B5" s="309"/>
      <c r="C5" s="451"/>
      <c r="D5" s="451"/>
      <c r="E5" s="451"/>
      <c r="F5" s="451"/>
      <c r="G5" s="451"/>
      <c r="H5" s="451"/>
      <c r="I5" s="454"/>
      <c r="J5" s="352" t="s">
        <v>7</v>
      </c>
      <c r="K5" s="352" t="s">
        <v>30</v>
      </c>
      <c r="L5" s="353" t="s">
        <v>1443</v>
      </c>
      <c r="M5" s="353" t="s">
        <v>1444</v>
      </c>
      <c r="N5" s="451"/>
      <c r="O5" s="353" t="s">
        <v>9</v>
      </c>
      <c r="P5" s="353" t="s">
        <v>103</v>
      </c>
      <c r="Q5" s="353" t="s">
        <v>11</v>
      </c>
      <c r="R5" s="353" t="s">
        <v>12</v>
      </c>
      <c r="S5" s="353" t="s">
        <v>18</v>
      </c>
      <c r="T5" s="353" t="s">
        <v>12</v>
      </c>
      <c r="U5" s="353" t="s">
        <v>16</v>
      </c>
      <c r="V5" s="353" t="s">
        <v>12</v>
      </c>
      <c r="W5" s="353" t="s">
        <v>18</v>
      </c>
      <c r="X5" s="353" t="s">
        <v>12</v>
      </c>
      <c r="Y5" s="353" t="s">
        <v>11</v>
      </c>
      <c r="Z5" s="353" t="s">
        <v>37</v>
      </c>
      <c r="AA5" s="353" t="s">
        <v>11</v>
      </c>
      <c r="AB5" s="353" t="s">
        <v>12</v>
      </c>
      <c r="AC5" s="451"/>
      <c r="AD5" s="451"/>
      <c r="AE5" s="451"/>
    </row>
    <row r="6" spans="1:31" ht="15.75" hidden="1">
      <c r="A6" s="91">
        <v>1</v>
      </c>
      <c r="B6" s="91"/>
      <c r="C6" s="354">
        <v>2</v>
      </c>
      <c r="D6" s="354">
        <v>3</v>
      </c>
      <c r="E6" s="354">
        <v>4</v>
      </c>
      <c r="F6" s="354">
        <v>5</v>
      </c>
      <c r="G6" s="355">
        <v>6</v>
      </c>
      <c r="H6" s="354">
        <v>7</v>
      </c>
      <c r="I6" s="354"/>
      <c r="J6" s="354">
        <v>8</v>
      </c>
      <c r="K6" s="354">
        <v>9</v>
      </c>
      <c r="L6" s="356"/>
      <c r="M6" s="356"/>
      <c r="N6" s="354">
        <v>10</v>
      </c>
      <c r="O6" s="356">
        <v>11</v>
      </c>
      <c r="P6" s="356">
        <v>12</v>
      </c>
      <c r="Q6" s="356">
        <v>13</v>
      </c>
      <c r="R6" s="356">
        <v>14</v>
      </c>
      <c r="S6" s="356">
        <v>15</v>
      </c>
      <c r="T6" s="356">
        <v>16</v>
      </c>
      <c r="U6" s="356">
        <v>17</v>
      </c>
      <c r="V6" s="356">
        <v>18</v>
      </c>
      <c r="W6" s="356">
        <v>19</v>
      </c>
      <c r="X6" s="356">
        <v>20</v>
      </c>
      <c r="Y6" s="356">
        <v>21</v>
      </c>
      <c r="Z6" s="356">
        <v>22</v>
      </c>
      <c r="AA6" s="356">
        <v>23</v>
      </c>
      <c r="AB6" s="356">
        <v>24</v>
      </c>
      <c r="AC6" s="354">
        <v>25</v>
      </c>
      <c r="AD6" s="354">
        <v>31</v>
      </c>
      <c r="AE6" s="354">
        <v>32</v>
      </c>
    </row>
    <row r="7" spans="1:31" ht="15.75">
      <c r="A7" s="91">
        <v>1</v>
      </c>
      <c r="B7" s="91"/>
      <c r="C7" s="354">
        <v>2</v>
      </c>
      <c r="D7" s="354">
        <v>3</v>
      </c>
      <c r="E7" s="354">
        <v>4</v>
      </c>
      <c r="F7" s="354"/>
      <c r="G7" s="354">
        <v>5</v>
      </c>
      <c r="H7" s="354">
        <v>6</v>
      </c>
      <c r="I7" s="354"/>
      <c r="J7" s="354"/>
      <c r="K7" s="354"/>
      <c r="L7" s="356"/>
      <c r="M7" s="356"/>
      <c r="N7" s="357"/>
      <c r="O7" s="356">
        <v>7</v>
      </c>
      <c r="P7" s="356">
        <v>8</v>
      </c>
      <c r="Q7" s="356"/>
      <c r="R7" s="356"/>
      <c r="S7" s="356"/>
      <c r="T7" s="356"/>
      <c r="U7" s="356"/>
      <c r="V7" s="356"/>
      <c r="W7" s="356">
        <v>9</v>
      </c>
      <c r="X7" s="356">
        <v>10</v>
      </c>
      <c r="Y7" s="356">
        <v>11</v>
      </c>
      <c r="Z7" s="356">
        <v>12</v>
      </c>
      <c r="AA7" s="356"/>
      <c r="AB7" s="356"/>
      <c r="AC7" s="354"/>
      <c r="AD7" s="354">
        <v>13</v>
      </c>
      <c r="AE7" s="354">
        <v>13</v>
      </c>
    </row>
    <row r="8" spans="1:31" ht="24.75" customHeight="1">
      <c r="A8" s="174" t="s">
        <v>116</v>
      </c>
      <c r="B8" s="309"/>
      <c r="C8" s="449" t="s">
        <v>147</v>
      </c>
      <c r="D8" s="449"/>
      <c r="E8" s="449"/>
      <c r="F8" s="352"/>
      <c r="G8" s="358">
        <f>SUM(G9:G23)</f>
        <v>580462</v>
      </c>
      <c r="H8" s="358">
        <f>SUM(H9:H23)</f>
        <v>2559459000</v>
      </c>
      <c r="I8" s="358">
        <f>SUM(I9:I23)</f>
        <v>4.5</v>
      </c>
      <c r="J8" s="358">
        <f>SUM(J9:J23)</f>
        <v>907530000</v>
      </c>
      <c r="K8" s="358">
        <f>SUM(K9:K23)</f>
        <v>1614464000</v>
      </c>
      <c r="L8" s="358"/>
      <c r="M8" s="358"/>
      <c r="N8" s="358">
        <f>SUM(N9:N23)</f>
        <v>182807000</v>
      </c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2"/>
      <c r="AD8" s="352"/>
      <c r="AE8" s="352"/>
    </row>
    <row r="9" spans="1:31" ht="49.5" customHeight="1">
      <c r="A9" s="73">
        <v>1</v>
      </c>
      <c r="B9" s="73"/>
      <c r="C9" s="135" t="s">
        <v>1889</v>
      </c>
      <c r="D9" s="135" t="s">
        <v>801</v>
      </c>
      <c r="E9" s="136" t="s">
        <v>755</v>
      </c>
      <c r="F9" s="136" t="s">
        <v>20</v>
      </c>
      <c r="G9" s="137">
        <f>128689-49502</f>
        <v>79187</v>
      </c>
      <c r="H9" s="301">
        <v>294731000</v>
      </c>
      <c r="I9" s="138"/>
      <c r="J9" s="301">
        <v>94794000</v>
      </c>
      <c r="K9" s="301">
        <f>H9-J9</f>
        <v>199937000</v>
      </c>
      <c r="L9" s="142"/>
      <c r="M9" s="142"/>
      <c r="N9" s="301"/>
      <c r="O9" s="142" t="s">
        <v>33</v>
      </c>
      <c r="P9" s="142" t="s">
        <v>173</v>
      </c>
      <c r="Q9" s="142"/>
      <c r="R9" s="142"/>
      <c r="S9" s="142" t="s">
        <v>705</v>
      </c>
      <c r="T9" s="142" t="s">
        <v>1205</v>
      </c>
      <c r="U9" s="142">
        <v>4</v>
      </c>
      <c r="V9" s="142" t="s">
        <v>701</v>
      </c>
      <c r="W9" s="142" t="s">
        <v>700</v>
      </c>
      <c r="X9" s="142" t="s">
        <v>754</v>
      </c>
      <c r="Y9" s="142" t="s">
        <v>740</v>
      </c>
      <c r="Z9" s="142" t="s">
        <v>741</v>
      </c>
      <c r="AA9" s="142"/>
      <c r="AB9" s="142"/>
      <c r="AC9" s="136">
        <v>110</v>
      </c>
      <c r="AD9" s="136" t="s">
        <v>756</v>
      </c>
      <c r="AE9" s="136"/>
    </row>
    <row r="10" spans="1:31" ht="49.5" customHeight="1">
      <c r="A10" s="73">
        <f aca="true" t="shared" si="0" ref="A10:A23">A9+1</f>
        <v>2</v>
      </c>
      <c r="B10" s="73"/>
      <c r="C10" s="135" t="s">
        <v>1890</v>
      </c>
      <c r="D10" s="135" t="s">
        <v>297</v>
      </c>
      <c r="E10" s="136" t="s">
        <v>1002</v>
      </c>
      <c r="F10" s="136" t="s">
        <v>20</v>
      </c>
      <c r="G10" s="137">
        <v>46725</v>
      </c>
      <c r="H10" s="301">
        <v>102807000</v>
      </c>
      <c r="I10" s="138"/>
      <c r="J10" s="301">
        <v>36000000</v>
      </c>
      <c r="K10" s="301">
        <f>H10-J10</f>
        <v>66807000</v>
      </c>
      <c r="L10" s="142"/>
      <c r="M10" s="142"/>
      <c r="N10" s="301">
        <f>H10</f>
        <v>102807000</v>
      </c>
      <c r="O10" s="142" t="s">
        <v>1206</v>
      </c>
      <c r="P10" s="142" t="s">
        <v>1207</v>
      </c>
      <c r="Q10" s="142"/>
      <c r="R10" s="142"/>
      <c r="S10" s="142" t="s">
        <v>322</v>
      </c>
      <c r="T10" s="142" t="s">
        <v>1208</v>
      </c>
      <c r="U10" s="142">
        <v>2</v>
      </c>
      <c r="V10" s="142" t="s">
        <v>1209</v>
      </c>
      <c r="W10" s="359">
        <v>7350146344</v>
      </c>
      <c r="X10" s="142" t="s">
        <v>1003</v>
      </c>
      <c r="Y10" s="142" t="s">
        <v>924</v>
      </c>
      <c r="Z10" s="142" t="s">
        <v>1210</v>
      </c>
      <c r="AA10" s="142" t="s">
        <v>758</v>
      </c>
      <c r="AB10" s="142" t="s">
        <v>757</v>
      </c>
      <c r="AC10" s="136">
        <v>250</v>
      </c>
      <c r="AD10" s="136" t="s">
        <v>759</v>
      </c>
      <c r="AE10" s="136"/>
    </row>
    <row r="11" spans="1:31" ht="49.5" customHeight="1">
      <c r="A11" s="73">
        <f t="shared" si="0"/>
        <v>3</v>
      </c>
      <c r="B11" s="73"/>
      <c r="C11" s="135" t="s">
        <v>1892</v>
      </c>
      <c r="D11" s="135" t="s">
        <v>1901</v>
      </c>
      <c r="E11" s="136" t="s">
        <v>764</v>
      </c>
      <c r="F11" s="136" t="s">
        <v>20</v>
      </c>
      <c r="G11" s="137">
        <v>43139</v>
      </c>
      <c r="H11" s="301">
        <v>126740000</v>
      </c>
      <c r="I11" s="138"/>
      <c r="J11" s="301">
        <v>66740000</v>
      </c>
      <c r="K11" s="301">
        <f aca="true" t="shared" si="1" ref="K11:K16">H11-J11</f>
        <v>60000000</v>
      </c>
      <c r="L11" s="142"/>
      <c r="M11" s="142"/>
      <c r="N11" s="301"/>
      <c r="O11" s="142" t="s">
        <v>304</v>
      </c>
      <c r="P11" s="142" t="s">
        <v>765</v>
      </c>
      <c r="Q11" s="142"/>
      <c r="R11" s="142"/>
      <c r="S11" s="142" t="s">
        <v>763</v>
      </c>
      <c r="T11" s="142" t="s">
        <v>301</v>
      </c>
      <c r="U11" s="142">
        <v>1</v>
      </c>
      <c r="V11" s="142" t="s">
        <v>302</v>
      </c>
      <c r="W11" s="142" t="s">
        <v>324</v>
      </c>
      <c r="X11" s="142" t="s">
        <v>706</v>
      </c>
      <c r="Y11" s="142" t="s">
        <v>303</v>
      </c>
      <c r="Z11" s="142" t="s">
        <v>304</v>
      </c>
      <c r="AA11" s="142"/>
      <c r="AB11" s="142"/>
      <c r="AC11" s="136">
        <v>122</v>
      </c>
      <c r="AD11" s="136" t="s">
        <v>766</v>
      </c>
      <c r="AE11" s="136"/>
    </row>
    <row r="12" spans="1:31" ht="49.5" customHeight="1">
      <c r="A12" s="73">
        <f t="shared" si="0"/>
        <v>4</v>
      </c>
      <c r="B12" s="73"/>
      <c r="C12" s="135" t="s">
        <v>1893</v>
      </c>
      <c r="D12" s="135" t="s">
        <v>1902</v>
      </c>
      <c r="E12" s="136" t="s">
        <v>767</v>
      </c>
      <c r="F12" s="136" t="s">
        <v>20</v>
      </c>
      <c r="G12" s="137">
        <f>49982-10124</f>
        <v>39858</v>
      </c>
      <c r="H12" s="301">
        <v>80000000</v>
      </c>
      <c r="I12" s="138"/>
      <c r="J12" s="301">
        <v>30000000</v>
      </c>
      <c r="K12" s="301">
        <f t="shared" si="1"/>
        <v>50000000</v>
      </c>
      <c r="L12" s="142"/>
      <c r="M12" s="142"/>
      <c r="N12" s="301">
        <v>80000000</v>
      </c>
      <c r="O12" s="142" t="s">
        <v>1212</v>
      </c>
      <c r="P12" s="142" t="s">
        <v>51</v>
      </c>
      <c r="Q12" s="142"/>
      <c r="R12" s="142"/>
      <c r="S12" s="142" t="s">
        <v>702</v>
      </c>
      <c r="T12" s="142" t="s">
        <v>1213</v>
      </c>
      <c r="U12" s="142">
        <v>1</v>
      </c>
      <c r="V12" s="142" t="s">
        <v>1214</v>
      </c>
      <c r="W12" s="360">
        <v>2883452558</v>
      </c>
      <c r="X12" s="142" t="s">
        <v>887</v>
      </c>
      <c r="Y12" s="142" t="s">
        <v>925</v>
      </c>
      <c r="Z12" s="142" t="s">
        <v>926</v>
      </c>
      <c r="AA12" s="142" t="s">
        <v>752</v>
      </c>
      <c r="AB12" s="142" t="s">
        <v>768</v>
      </c>
      <c r="AC12" s="136">
        <v>140</v>
      </c>
      <c r="AD12" s="136" t="s">
        <v>946</v>
      </c>
      <c r="AE12" s="136"/>
    </row>
    <row r="13" spans="1:31" ht="49.5" customHeight="1">
      <c r="A13" s="73">
        <f t="shared" si="0"/>
        <v>5</v>
      </c>
      <c r="B13" s="73"/>
      <c r="C13" s="361" t="s">
        <v>1421</v>
      </c>
      <c r="D13" s="361" t="s">
        <v>1903</v>
      </c>
      <c r="E13" s="362" t="s">
        <v>769</v>
      </c>
      <c r="F13" s="136" t="s">
        <v>20</v>
      </c>
      <c r="G13" s="363">
        <v>16800</v>
      </c>
      <c r="H13" s="364">
        <v>25519000</v>
      </c>
      <c r="I13" s="365"/>
      <c r="J13" s="364">
        <v>5800000</v>
      </c>
      <c r="K13" s="364">
        <f t="shared" si="1"/>
        <v>19719000</v>
      </c>
      <c r="L13" s="142"/>
      <c r="M13" s="142"/>
      <c r="N13" s="364"/>
      <c r="O13" s="366" t="s">
        <v>242</v>
      </c>
      <c r="P13" s="366" t="s">
        <v>1215</v>
      </c>
      <c r="Q13" s="366"/>
      <c r="R13" s="366"/>
      <c r="S13" s="366" t="s">
        <v>323</v>
      </c>
      <c r="T13" s="366" t="s">
        <v>298</v>
      </c>
      <c r="U13" s="366">
        <v>1</v>
      </c>
      <c r="V13" s="366" t="s">
        <v>1216</v>
      </c>
      <c r="W13" s="366">
        <v>8307200562</v>
      </c>
      <c r="X13" s="366" t="s">
        <v>1015</v>
      </c>
      <c r="Y13" s="366" t="s">
        <v>299</v>
      </c>
      <c r="Z13" s="366" t="s">
        <v>300</v>
      </c>
      <c r="AA13" s="366"/>
      <c r="AB13" s="366"/>
      <c r="AC13" s="362">
        <v>91</v>
      </c>
      <c r="AD13" s="362" t="s">
        <v>944</v>
      </c>
      <c r="AE13" s="362"/>
    </row>
    <row r="14" spans="1:31" ht="49.5" customHeight="1">
      <c r="A14" s="73">
        <f t="shared" si="0"/>
        <v>6</v>
      </c>
      <c r="B14" s="73"/>
      <c r="C14" s="135" t="s">
        <v>1894</v>
      </c>
      <c r="D14" s="135" t="s">
        <v>784</v>
      </c>
      <c r="E14" s="136" t="s">
        <v>785</v>
      </c>
      <c r="F14" s="136" t="s">
        <v>20</v>
      </c>
      <c r="G14" s="137">
        <v>5182</v>
      </c>
      <c r="H14" s="301">
        <v>26407000</v>
      </c>
      <c r="I14" s="138"/>
      <c r="J14" s="301">
        <f>H14</f>
        <v>26407000</v>
      </c>
      <c r="K14" s="364">
        <f t="shared" si="1"/>
        <v>0</v>
      </c>
      <c r="L14" s="142"/>
      <c r="M14" s="142"/>
      <c r="N14" s="301"/>
      <c r="O14" s="141" t="s">
        <v>786</v>
      </c>
      <c r="P14" s="142" t="s">
        <v>1217</v>
      </c>
      <c r="Q14" s="142"/>
      <c r="R14" s="142"/>
      <c r="S14" s="142" t="s">
        <v>787</v>
      </c>
      <c r="T14" s="142" t="s">
        <v>1218</v>
      </c>
      <c r="U14" s="142">
        <v>1</v>
      </c>
      <c r="V14" s="142" t="s">
        <v>1219</v>
      </c>
      <c r="W14" s="142" t="s">
        <v>305</v>
      </c>
      <c r="X14" s="142" t="s">
        <v>707</v>
      </c>
      <c r="Y14" s="142" t="s">
        <v>788</v>
      </c>
      <c r="Z14" s="142" t="s">
        <v>1220</v>
      </c>
      <c r="AA14" s="142"/>
      <c r="AB14" s="142"/>
      <c r="AC14" s="136">
        <v>5</v>
      </c>
      <c r="AD14" s="136" t="s">
        <v>945</v>
      </c>
      <c r="AE14" s="136"/>
    </row>
    <row r="15" spans="1:31" ht="49.5" customHeight="1">
      <c r="A15" s="73">
        <f t="shared" si="0"/>
        <v>7</v>
      </c>
      <c r="B15" s="73"/>
      <c r="C15" s="135" t="s">
        <v>1896</v>
      </c>
      <c r="D15" s="135" t="s">
        <v>31</v>
      </c>
      <c r="E15" s="136" t="s">
        <v>32</v>
      </c>
      <c r="F15" s="136" t="s">
        <v>20</v>
      </c>
      <c r="G15" s="367">
        <f>177846+13595</f>
        <v>191441</v>
      </c>
      <c r="H15" s="368">
        <v>1446600000</v>
      </c>
      <c r="I15" s="369"/>
      <c r="J15" s="368">
        <v>433980000</v>
      </c>
      <c r="K15" s="368">
        <f t="shared" si="1"/>
        <v>1012620000</v>
      </c>
      <c r="L15" s="142"/>
      <c r="M15" s="142"/>
      <c r="N15" s="368"/>
      <c r="O15" s="141" t="s">
        <v>33</v>
      </c>
      <c r="P15" s="141" t="s">
        <v>34</v>
      </c>
      <c r="Q15" s="141"/>
      <c r="R15" s="141"/>
      <c r="S15" s="141" t="s">
        <v>35</v>
      </c>
      <c r="T15" s="141" t="s">
        <v>36</v>
      </c>
      <c r="U15" s="141">
        <v>1</v>
      </c>
      <c r="V15" s="141" t="s">
        <v>843</v>
      </c>
      <c r="W15" s="141" t="str">
        <f>S15</f>
        <v>30 221 000362</v>
      </c>
      <c r="X15" s="142" t="s">
        <v>708</v>
      </c>
      <c r="Y15" s="142" t="s">
        <v>743</v>
      </c>
      <c r="Z15" s="142" t="s">
        <v>742</v>
      </c>
      <c r="AA15" s="141" t="s">
        <v>938</v>
      </c>
      <c r="AB15" s="141" t="s">
        <v>1221</v>
      </c>
      <c r="AC15" s="370"/>
      <c r="AD15" s="136" t="s">
        <v>773</v>
      </c>
      <c r="AE15" s="370"/>
    </row>
    <row r="16" spans="1:31" ht="49.5" customHeight="1">
      <c r="A16" s="73">
        <f t="shared" si="0"/>
        <v>8</v>
      </c>
      <c r="B16" s="73"/>
      <c r="C16" s="135" t="s">
        <v>306</v>
      </c>
      <c r="D16" s="135" t="s">
        <v>770</v>
      </c>
      <c r="E16" s="136" t="s">
        <v>771</v>
      </c>
      <c r="F16" s="136" t="s">
        <v>20</v>
      </c>
      <c r="G16" s="137">
        <v>30109</v>
      </c>
      <c r="H16" s="301">
        <v>102300000</v>
      </c>
      <c r="I16" s="138">
        <v>4.5</v>
      </c>
      <c r="J16" s="301">
        <f>H16</f>
        <v>102300000</v>
      </c>
      <c r="K16" s="301">
        <f t="shared" si="1"/>
        <v>0</v>
      </c>
      <c r="L16" s="142"/>
      <c r="M16" s="142"/>
      <c r="N16" s="301"/>
      <c r="O16" s="142" t="s">
        <v>33</v>
      </c>
      <c r="P16" s="142" t="s">
        <v>1222</v>
      </c>
      <c r="Q16" s="142"/>
      <c r="R16" s="142"/>
      <c r="S16" s="142" t="s">
        <v>703</v>
      </c>
      <c r="T16" s="142" t="s">
        <v>843</v>
      </c>
      <c r="U16" s="142"/>
      <c r="V16" s="142"/>
      <c r="W16" s="142" t="s">
        <v>703</v>
      </c>
      <c r="X16" s="142" t="s">
        <v>843</v>
      </c>
      <c r="Y16" s="142" t="s">
        <v>744</v>
      </c>
      <c r="Z16" s="142" t="s">
        <v>847</v>
      </c>
      <c r="AA16" s="142"/>
      <c r="AB16" s="142"/>
      <c r="AC16" s="136">
        <v>45</v>
      </c>
      <c r="AD16" s="136" t="s">
        <v>772</v>
      </c>
      <c r="AE16" s="136"/>
    </row>
    <row r="17" spans="1:31" ht="49.5" customHeight="1">
      <c r="A17" s="73">
        <f t="shared" si="0"/>
        <v>9</v>
      </c>
      <c r="B17" s="73"/>
      <c r="C17" s="135" t="s">
        <v>307</v>
      </c>
      <c r="D17" s="135" t="s">
        <v>1904</v>
      </c>
      <c r="E17" s="136" t="s">
        <v>223</v>
      </c>
      <c r="F17" s="136" t="s">
        <v>20</v>
      </c>
      <c r="G17" s="137">
        <v>15126</v>
      </c>
      <c r="H17" s="301">
        <v>37465000</v>
      </c>
      <c r="I17" s="138"/>
      <c r="J17" s="135"/>
      <c r="K17" s="135"/>
      <c r="L17" s="142"/>
      <c r="M17" s="142"/>
      <c r="N17" s="301"/>
      <c r="O17" s="142"/>
      <c r="P17" s="142" t="s">
        <v>1053</v>
      </c>
      <c r="Q17" s="142"/>
      <c r="R17" s="142"/>
      <c r="S17" s="142" t="s">
        <v>308</v>
      </c>
      <c r="T17" s="142" t="s">
        <v>309</v>
      </c>
      <c r="U17" s="142">
        <v>2</v>
      </c>
      <c r="V17" s="142" t="s">
        <v>310</v>
      </c>
      <c r="W17" s="142" t="s">
        <v>704</v>
      </c>
      <c r="X17" s="142" t="s">
        <v>709</v>
      </c>
      <c r="Y17" s="142" t="s">
        <v>745</v>
      </c>
      <c r="Z17" s="142" t="s">
        <v>746</v>
      </c>
      <c r="AA17" s="142" t="s">
        <v>747</v>
      </c>
      <c r="AB17" s="142" t="s">
        <v>1223</v>
      </c>
      <c r="AC17" s="136">
        <v>20</v>
      </c>
      <c r="AD17" s="136" t="s">
        <v>947</v>
      </c>
      <c r="AE17" s="136"/>
    </row>
    <row r="18" spans="1:31" ht="49.5" customHeight="1">
      <c r="A18" s="73">
        <f t="shared" si="0"/>
        <v>10</v>
      </c>
      <c r="B18" s="73"/>
      <c r="C18" s="135" t="s">
        <v>2045</v>
      </c>
      <c r="D18" s="135" t="s">
        <v>17</v>
      </c>
      <c r="E18" s="136" t="s">
        <v>19</v>
      </c>
      <c r="F18" s="136" t="s">
        <v>20</v>
      </c>
      <c r="G18" s="367">
        <v>24762</v>
      </c>
      <c r="H18" s="368">
        <v>86890000</v>
      </c>
      <c r="I18" s="369"/>
      <c r="J18" s="368">
        <v>37445000</v>
      </c>
      <c r="K18" s="368">
        <f>H18-J18</f>
        <v>49445000</v>
      </c>
      <c r="L18" s="142"/>
      <c r="M18" s="142"/>
      <c r="N18" s="368"/>
      <c r="O18" s="141" t="s">
        <v>21</v>
      </c>
      <c r="P18" s="141" t="s">
        <v>22</v>
      </c>
      <c r="Q18" s="141"/>
      <c r="R18" s="141"/>
      <c r="S18" s="141">
        <v>1745004070</v>
      </c>
      <c r="T18" s="141" t="s">
        <v>23</v>
      </c>
      <c r="U18" s="141">
        <v>1</v>
      </c>
      <c r="V18" s="141" t="s">
        <v>24</v>
      </c>
      <c r="W18" s="141">
        <f>S18</f>
        <v>1745004070</v>
      </c>
      <c r="X18" s="142" t="s">
        <v>710</v>
      </c>
      <c r="Y18" s="142" t="s">
        <v>748</v>
      </c>
      <c r="Z18" s="142" t="s">
        <v>1224</v>
      </c>
      <c r="AA18" s="141"/>
      <c r="AB18" s="141"/>
      <c r="AC18" s="370"/>
      <c r="AD18" s="136" t="s">
        <v>948</v>
      </c>
      <c r="AE18" s="370"/>
    </row>
    <row r="19" spans="1:31" ht="49.5" customHeight="1">
      <c r="A19" s="73">
        <f t="shared" si="0"/>
        <v>11</v>
      </c>
      <c r="B19" s="73"/>
      <c r="C19" s="135" t="s">
        <v>2104</v>
      </c>
      <c r="D19" s="135" t="s">
        <v>1905</v>
      </c>
      <c r="E19" s="136" t="s">
        <v>25</v>
      </c>
      <c r="F19" s="136" t="s">
        <v>20</v>
      </c>
      <c r="G19" s="137">
        <v>39565</v>
      </c>
      <c r="H19" s="301">
        <v>100000000</v>
      </c>
      <c r="I19" s="138"/>
      <c r="J19" s="301">
        <v>20000000</v>
      </c>
      <c r="K19" s="301">
        <v>80000000</v>
      </c>
      <c r="L19" s="142"/>
      <c r="M19" s="142"/>
      <c r="N19" s="301"/>
      <c r="O19" s="142" t="s">
        <v>1226</v>
      </c>
      <c r="P19" s="142" t="s">
        <v>26</v>
      </c>
      <c r="Q19" s="142" t="s">
        <v>27</v>
      </c>
      <c r="R19" s="142" t="s">
        <v>28</v>
      </c>
      <c r="S19" s="142"/>
      <c r="T19" s="142"/>
      <c r="U19" s="142"/>
      <c r="V19" s="142"/>
      <c r="W19" s="142" t="s">
        <v>27</v>
      </c>
      <c r="X19" s="142" t="s">
        <v>28</v>
      </c>
      <c r="Y19" s="142" t="s">
        <v>738</v>
      </c>
      <c r="Z19" s="142" t="s">
        <v>739</v>
      </c>
      <c r="AA19" s="142" t="s">
        <v>930</v>
      </c>
      <c r="AB19" s="142" t="s">
        <v>1227</v>
      </c>
      <c r="AC19" s="136"/>
      <c r="AD19" s="136" t="s">
        <v>951</v>
      </c>
      <c r="AE19" s="136"/>
    </row>
    <row r="20" spans="1:31" ht="49.5" customHeight="1">
      <c r="A20" s="73">
        <f t="shared" si="0"/>
        <v>12</v>
      </c>
      <c r="B20" s="73"/>
      <c r="C20" s="361" t="s">
        <v>1897</v>
      </c>
      <c r="D20" s="361" t="s">
        <v>315</v>
      </c>
      <c r="E20" s="362" t="s">
        <v>316</v>
      </c>
      <c r="F20" s="136" t="s">
        <v>20</v>
      </c>
      <c r="G20" s="363">
        <v>10124</v>
      </c>
      <c r="H20" s="364">
        <v>10000000</v>
      </c>
      <c r="I20" s="365"/>
      <c r="J20" s="137">
        <v>10000000</v>
      </c>
      <c r="K20" s="137">
        <f>H20-J20</f>
        <v>0</v>
      </c>
      <c r="L20" s="142"/>
      <c r="M20" s="142"/>
      <c r="N20" s="137"/>
      <c r="O20" s="141" t="s">
        <v>141</v>
      </c>
      <c r="P20" s="141" t="s">
        <v>1232</v>
      </c>
      <c r="Q20" s="142" t="s">
        <v>909</v>
      </c>
      <c r="R20" s="142" t="s">
        <v>1231</v>
      </c>
      <c r="S20" s="353"/>
      <c r="T20" s="353"/>
      <c r="U20" s="353"/>
      <c r="V20" s="353"/>
      <c r="W20" s="142" t="s">
        <v>909</v>
      </c>
      <c r="X20" s="142" t="s">
        <v>1231</v>
      </c>
      <c r="Y20" s="142" t="s">
        <v>915</v>
      </c>
      <c r="Z20" s="142" t="s">
        <v>1230</v>
      </c>
      <c r="AA20" s="353"/>
      <c r="AB20" s="353"/>
      <c r="AC20" s="352"/>
      <c r="AD20" s="136" t="s">
        <v>946</v>
      </c>
      <c r="AE20" s="352"/>
    </row>
    <row r="21" spans="1:31" ht="49.5" customHeight="1">
      <c r="A21" s="73">
        <f t="shared" si="0"/>
        <v>13</v>
      </c>
      <c r="B21" s="73"/>
      <c r="C21" s="361" t="s">
        <v>1898</v>
      </c>
      <c r="D21" s="361" t="s">
        <v>1005</v>
      </c>
      <c r="E21" s="136" t="s">
        <v>1006</v>
      </c>
      <c r="F21" s="136" t="s">
        <v>20</v>
      </c>
      <c r="G21" s="363">
        <v>4728</v>
      </c>
      <c r="H21" s="364">
        <v>20000000</v>
      </c>
      <c r="I21" s="365"/>
      <c r="J21" s="137">
        <v>8964000</v>
      </c>
      <c r="K21" s="137">
        <f>H21-J21</f>
        <v>11036000</v>
      </c>
      <c r="L21" s="142"/>
      <c r="M21" s="142"/>
      <c r="N21" s="137"/>
      <c r="O21" s="141" t="s">
        <v>1234</v>
      </c>
      <c r="P21" s="141" t="s">
        <v>1235</v>
      </c>
      <c r="Q21" s="142"/>
      <c r="R21" s="142"/>
      <c r="S21" s="141">
        <v>1333856878</v>
      </c>
      <c r="T21" s="142" t="s">
        <v>1233</v>
      </c>
      <c r="U21" s="353"/>
      <c r="V21" s="353"/>
      <c r="W21" s="142">
        <f>S21</f>
        <v>1333856878</v>
      </c>
      <c r="X21" s="142" t="s">
        <v>1233</v>
      </c>
      <c r="Y21" s="142" t="s">
        <v>2128</v>
      </c>
      <c r="Z21" s="142" t="s">
        <v>2129</v>
      </c>
      <c r="AA21" s="353"/>
      <c r="AB21" s="353"/>
      <c r="AC21" s="352"/>
      <c r="AD21" s="136" t="s">
        <v>1007</v>
      </c>
      <c r="AE21" s="352"/>
    </row>
    <row r="22" spans="1:31" ht="49.5" customHeight="1">
      <c r="A22" s="73">
        <f t="shared" si="0"/>
        <v>14</v>
      </c>
      <c r="B22" s="73"/>
      <c r="C22" s="361" t="s">
        <v>1421</v>
      </c>
      <c r="D22" s="361" t="s">
        <v>1016</v>
      </c>
      <c r="E22" s="362" t="s">
        <v>1017</v>
      </c>
      <c r="F22" s="136" t="s">
        <v>20</v>
      </c>
      <c r="G22" s="363">
        <v>3200</v>
      </c>
      <c r="H22" s="364">
        <v>8000000</v>
      </c>
      <c r="I22" s="365"/>
      <c r="J22" s="137">
        <v>8000000</v>
      </c>
      <c r="K22" s="137">
        <f>H22-J22</f>
        <v>0</v>
      </c>
      <c r="L22" s="142"/>
      <c r="M22" s="142"/>
      <c r="N22" s="137"/>
      <c r="O22" s="141" t="s">
        <v>1236</v>
      </c>
      <c r="P22" s="141" t="s">
        <v>1117</v>
      </c>
      <c r="Q22" s="142" t="s">
        <v>1018</v>
      </c>
      <c r="R22" s="142" t="s">
        <v>1237</v>
      </c>
      <c r="S22" s="353"/>
      <c r="T22" s="353"/>
      <c r="U22" s="353"/>
      <c r="V22" s="353"/>
      <c r="W22" s="142" t="s">
        <v>1018</v>
      </c>
      <c r="X22" s="142" t="s">
        <v>1238</v>
      </c>
      <c r="Y22" s="142"/>
      <c r="Z22" s="142"/>
      <c r="AA22" s="353"/>
      <c r="AB22" s="353"/>
      <c r="AC22" s="352"/>
      <c r="AD22" s="136"/>
      <c r="AE22" s="352"/>
    </row>
    <row r="23" spans="1:31" ht="49.5" customHeight="1">
      <c r="A23" s="73">
        <f t="shared" si="0"/>
        <v>15</v>
      </c>
      <c r="B23" s="73"/>
      <c r="C23" s="361" t="s">
        <v>1029</v>
      </c>
      <c r="D23" s="361" t="s">
        <v>1030</v>
      </c>
      <c r="E23" s="362" t="s">
        <v>1031</v>
      </c>
      <c r="F23" s="136" t="s">
        <v>20</v>
      </c>
      <c r="G23" s="363">
        <v>30516</v>
      </c>
      <c r="H23" s="364">
        <v>92000000</v>
      </c>
      <c r="I23" s="365"/>
      <c r="J23" s="137">
        <v>27100000</v>
      </c>
      <c r="K23" s="137">
        <f>H23-J23</f>
        <v>64900000</v>
      </c>
      <c r="L23" s="142"/>
      <c r="M23" s="142"/>
      <c r="N23" s="137"/>
      <c r="O23" s="141" t="s">
        <v>1239</v>
      </c>
      <c r="P23" s="141" t="s">
        <v>1196</v>
      </c>
      <c r="Q23" s="142" t="s">
        <v>1112</v>
      </c>
      <c r="R23" s="142" t="s">
        <v>1113</v>
      </c>
      <c r="S23" s="142">
        <v>4746586017</v>
      </c>
      <c r="T23" s="142" t="s">
        <v>1240</v>
      </c>
      <c r="U23" s="353"/>
      <c r="V23" s="353"/>
      <c r="W23" s="142">
        <v>4746586017</v>
      </c>
      <c r="X23" s="142" t="s">
        <v>1240</v>
      </c>
      <c r="Y23" s="142" t="s">
        <v>1247</v>
      </c>
      <c r="Z23" s="142" t="s">
        <v>1245</v>
      </c>
      <c r="AA23" s="353"/>
      <c r="AB23" s="353"/>
      <c r="AC23" s="352"/>
      <c r="AD23" s="136"/>
      <c r="AE23" s="352"/>
    </row>
    <row r="24" spans="1:33" ht="39.75" customHeight="1">
      <c r="A24" s="174" t="s">
        <v>137</v>
      </c>
      <c r="B24" s="309"/>
      <c r="C24" s="449" t="s">
        <v>862</v>
      </c>
      <c r="D24" s="449"/>
      <c r="E24" s="449"/>
      <c r="F24" s="449"/>
      <c r="G24" s="358">
        <f>SUM(G25:G35)</f>
        <v>658835</v>
      </c>
      <c r="H24" s="358">
        <f>SUM(H25:H35)</f>
        <v>2211159000</v>
      </c>
      <c r="I24" s="358">
        <f>SUM(I25:I33)</f>
        <v>0</v>
      </c>
      <c r="J24" s="358">
        <f>SUM(J25:J33)</f>
        <v>542273950</v>
      </c>
      <c r="K24" s="358">
        <f>SUM(K25:K33)</f>
        <v>1540885050</v>
      </c>
      <c r="L24" s="358"/>
      <c r="M24" s="358"/>
      <c r="N24" s="358">
        <f>SUM(N25:N33)</f>
        <v>0</v>
      </c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2"/>
      <c r="AD24" s="352"/>
      <c r="AE24" s="352"/>
      <c r="AF24" s="78"/>
      <c r="AG24" s="78"/>
    </row>
    <row r="25" spans="1:31" ht="49.5" customHeight="1">
      <c r="A25" s="73">
        <v>1</v>
      </c>
      <c r="B25" s="73"/>
      <c r="C25" s="361" t="s">
        <v>317</v>
      </c>
      <c r="D25" s="361" t="s">
        <v>318</v>
      </c>
      <c r="E25" s="362" t="s">
        <v>319</v>
      </c>
      <c r="F25" s="136" t="s">
        <v>20</v>
      </c>
      <c r="G25" s="363">
        <v>9782</v>
      </c>
      <c r="H25" s="364">
        <v>21796000</v>
      </c>
      <c r="I25" s="365"/>
      <c r="J25" s="137">
        <v>5000000</v>
      </c>
      <c r="K25" s="137">
        <f aca="true" t="shared" si="2" ref="K25:K32">H25-J25</f>
        <v>16796000</v>
      </c>
      <c r="L25" s="142"/>
      <c r="M25" s="142"/>
      <c r="N25" s="137"/>
      <c r="O25" s="141" t="s">
        <v>1053</v>
      </c>
      <c r="P25" s="141" t="s">
        <v>1117</v>
      </c>
      <c r="Q25" s="142" t="s">
        <v>910</v>
      </c>
      <c r="R25" s="142" t="s">
        <v>1228</v>
      </c>
      <c r="S25" s="353"/>
      <c r="T25" s="353"/>
      <c r="U25" s="353"/>
      <c r="V25" s="353"/>
      <c r="W25" s="142" t="s">
        <v>910</v>
      </c>
      <c r="X25" s="142" t="s">
        <v>28</v>
      </c>
      <c r="Y25" s="142" t="s">
        <v>916</v>
      </c>
      <c r="Z25" s="142" t="s">
        <v>1229</v>
      </c>
      <c r="AA25" s="353"/>
      <c r="AB25" s="353"/>
      <c r="AC25" s="352"/>
      <c r="AD25" s="136" t="s">
        <v>952</v>
      </c>
      <c r="AE25" s="371" t="s">
        <v>1906</v>
      </c>
    </row>
    <row r="26" spans="1:31" ht="49.5" customHeight="1">
      <c r="A26" s="73">
        <f>A25+1</f>
        <v>2</v>
      </c>
      <c r="B26" s="73"/>
      <c r="C26" s="361" t="s">
        <v>1891</v>
      </c>
      <c r="D26" s="361" t="s">
        <v>1900</v>
      </c>
      <c r="E26" s="362" t="s">
        <v>760</v>
      </c>
      <c r="F26" s="136" t="s">
        <v>20</v>
      </c>
      <c r="G26" s="363">
        <v>50950</v>
      </c>
      <c r="H26" s="364">
        <v>50000000</v>
      </c>
      <c r="I26" s="365"/>
      <c r="J26" s="364">
        <v>40000000</v>
      </c>
      <c r="K26" s="364">
        <v>10000000</v>
      </c>
      <c r="L26" s="142"/>
      <c r="M26" s="142"/>
      <c r="N26" s="364"/>
      <c r="O26" s="366" t="s">
        <v>1211</v>
      </c>
      <c r="P26" s="366" t="s">
        <v>40</v>
      </c>
      <c r="Q26" s="366"/>
      <c r="R26" s="366"/>
      <c r="S26" s="366" t="s">
        <v>321</v>
      </c>
      <c r="T26" s="366" t="s">
        <v>844</v>
      </c>
      <c r="U26" s="366"/>
      <c r="V26" s="366"/>
      <c r="W26" s="366" t="s">
        <v>321</v>
      </c>
      <c r="X26" s="366" t="s">
        <v>844</v>
      </c>
      <c r="Y26" s="366" t="s">
        <v>295</v>
      </c>
      <c r="Z26" s="366" t="s">
        <v>296</v>
      </c>
      <c r="AA26" s="366" t="s">
        <v>761</v>
      </c>
      <c r="AB26" s="366" t="s">
        <v>762</v>
      </c>
      <c r="AC26" s="362">
        <v>41</v>
      </c>
      <c r="AD26" s="362"/>
      <c r="AE26" s="362"/>
    </row>
    <row r="27" spans="1:31" ht="49.5" customHeight="1">
      <c r="A27" s="73">
        <f aca="true" t="shared" si="3" ref="A27:A33">A26+1</f>
        <v>3</v>
      </c>
      <c r="B27" s="73"/>
      <c r="C27" s="361" t="s">
        <v>1895</v>
      </c>
      <c r="D27" s="361" t="s">
        <v>311</v>
      </c>
      <c r="E27" s="362" t="s">
        <v>863</v>
      </c>
      <c r="F27" s="136" t="s">
        <v>20</v>
      </c>
      <c r="G27" s="363">
        <v>34973</v>
      </c>
      <c r="H27" s="364">
        <v>127914000</v>
      </c>
      <c r="I27" s="365"/>
      <c r="J27" s="364">
        <v>45724000</v>
      </c>
      <c r="K27" s="364">
        <f>H27-J27</f>
        <v>82190000</v>
      </c>
      <c r="L27" s="353"/>
      <c r="M27" s="353"/>
      <c r="N27" s="364"/>
      <c r="O27" s="366" t="s">
        <v>432</v>
      </c>
      <c r="P27" s="366" t="s">
        <v>1225</v>
      </c>
      <c r="Q27" s="366"/>
      <c r="R27" s="366"/>
      <c r="S27" s="366" t="s">
        <v>312</v>
      </c>
      <c r="T27" s="366" t="s">
        <v>313</v>
      </c>
      <c r="U27" s="366">
        <v>1</v>
      </c>
      <c r="V27" s="366" t="s">
        <v>314</v>
      </c>
      <c r="W27" s="366" t="s">
        <v>312</v>
      </c>
      <c r="X27" s="366" t="s">
        <v>711</v>
      </c>
      <c r="Y27" s="366" t="s">
        <v>749</v>
      </c>
      <c r="Z27" s="366" t="s">
        <v>750</v>
      </c>
      <c r="AA27" s="141" t="s">
        <v>935</v>
      </c>
      <c r="AB27" s="141" t="s">
        <v>751</v>
      </c>
      <c r="AC27" s="372"/>
      <c r="AD27" s="136" t="s">
        <v>949</v>
      </c>
      <c r="AE27" s="370"/>
    </row>
    <row r="28" spans="1:31" ht="49.5" customHeight="1">
      <c r="A28" s="73">
        <f t="shared" si="3"/>
        <v>4</v>
      </c>
      <c r="B28" s="73"/>
      <c r="C28" s="361" t="s">
        <v>1066</v>
      </c>
      <c r="D28" s="361" t="s">
        <v>1067</v>
      </c>
      <c r="E28" s="378" t="s">
        <v>2190</v>
      </c>
      <c r="F28" s="136" t="s">
        <v>20</v>
      </c>
      <c r="G28" s="363">
        <v>28400</v>
      </c>
      <c r="H28" s="364">
        <v>55656000</v>
      </c>
      <c r="I28" s="365"/>
      <c r="J28" s="137">
        <v>39656000</v>
      </c>
      <c r="K28" s="137">
        <f t="shared" si="2"/>
        <v>16000000</v>
      </c>
      <c r="L28" s="142"/>
      <c r="M28" s="142"/>
      <c r="N28" s="137"/>
      <c r="O28" s="141" t="s">
        <v>187</v>
      </c>
      <c r="P28" s="141" t="s">
        <v>1243</v>
      </c>
      <c r="Q28" s="142" t="s">
        <v>1241</v>
      </c>
      <c r="R28" s="142" t="s">
        <v>1242</v>
      </c>
      <c r="S28" s="353"/>
      <c r="T28" s="353"/>
      <c r="U28" s="353"/>
      <c r="V28" s="353"/>
      <c r="W28" s="142" t="s">
        <v>1241</v>
      </c>
      <c r="X28" s="142" t="s">
        <v>1242</v>
      </c>
      <c r="Y28" s="353"/>
      <c r="Z28" s="353"/>
      <c r="AA28" s="142" t="s">
        <v>1244</v>
      </c>
      <c r="AB28" s="142" t="s">
        <v>1245</v>
      </c>
      <c r="AC28" s="352"/>
      <c r="AD28" s="136" t="s">
        <v>1068</v>
      </c>
      <c r="AE28" s="371" t="s">
        <v>1906</v>
      </c>
    </row>
    <row r="29" spans="1:31" s="25" customFormat="1" ht="49.5" customHeight="1">
      <c r="A29" s="73">
        <f t="shared" si="3"/>
        <v>5</v>
      </c>
      <c r="B29" s="73"/>
      <c r="C29" s="361" t="s">
        <v>2024</v>
      </c>
      <c r="D29" s="361" t="s">
        <v>2030</v>
      </c>
      <c r="E29" s="361" t="s">
        <v>1553</v>
      </c>
      <c r="F29" s="136" t="s">
        <v>20</v>
      </c>
      <c r="G29" s="363">
        <v>288900</v>
      </c>
      <c r="H29" s="363">
        <v>763293000</v>
      </c>
      <c r="I29" s="365"/>
      <c r="J29" s="137">
        <v>114493950</v>
      </c>
      <c r="K29" s="137">
        <f t="shared" si="2"/>
        <v>648799050</v>
      </c>
      <c r="L29" s="142"/>
      <c r="M29" s="142"/>
      <c r="N29" s="137"/>
      <c r="O29" s="371" t="s">
        <v>1394</v>
      </c>
      <c r="P29" s="371" t="s">
        <v>1554</v>
      </c>
      <c r="Q29" s="371" t="s">
        <v>1566</v>
      </c>
      <c r="R29" s="371" t="s">
        <v>1567</v>
      </c>
      <c r="S29" s="371" t="s">
        <v>1579</v>
      </c>
      <c r="T29" s="371" t="s">
        <v>1580</v>
      </c>
      <c r="U29" s="371" t="s">
        <v>1252</v>
      </c>
      <c r="V29" s="371" t="s">
        <v>2027</v>
      </c>
      <c r="W29" s="371" t="s">
        <v>2025</v>
      </c>
      <c r="X29" s="371" t="s">
        <v>2026</v>
      </c>
      <c r="Y29" s="142" t="s">
        <v>1782</v>
      </c>
      <c r="Z29" s="142" t="s">
        <v>1763</v>
      </c>
      <c r="AA29" s="142"/>
      <c r="AB29" s="142"/>
      <c r="AC29" s="136"/>
      <c r="AD29" s="136"/>
      <c r="AE29" s="373"/>
    </row>
    <row r="30" spans="1:31" ht="49.5" customHeight="1">
      <c r="A30" s="73">
        <f t="shared" si="3"/>
        <v>6</v>
      </c>
      <c r="B30" s="31"/>
      <c r="C30" s="361" t="s">
        <v>1771</v>
      </c>
      <c r="D30" s="361" t="s">
        <v>1768</v>
      </c>
      <c r="E30" s="361" t="s">
        <v>1769</v>
      </c>
      <c r="F30" s="136" t="s">
        <v>20</v>
      </c>
      <c r="G30" s="363">
        <v>98000</v>
      </c>
      <c r="H30" s="364">
        <v>150000000</v>
      </c>
      <c r="I30" s="365"/>
      <c r="J30" s="137">
        <v>37500000</v>
      </c>
      <c r="K30" s="137">
        <f t="shared" si="2"/>
        <v>112500000</v>
      </c>
      <c r="L30" s="142"/>
      <c r="M30" s="142"/>
      <c r="N30" s="137"/>
      <c r="O30" s="371" t="s">
        <v>1794</v>
      </c>
      <c r="P30" s="371" t="s">
        <v>1438</v>
      </c>
      <c r="Q30" s="371" t="s">
        <v>1814</v>
      </c>
      <c r="R30" s="371" t="s">
        <v>1815</v>
      </c>
      <c r="S30" s="142"/>
      <c r="T30" s="142"/>
      <c r="U30" s="142"/>
      <c r="V30" s="142"/>
      <c r="W30" s="371" t="s">
        <v>1814</v>
      </c>
      <c r="X30" s="362" t="s">
        <v>1815</v>
      </c>
      <c r="Y30" s="142"/>
      <c r="Z30" s="353"/>
      <c r="AA30" s="142"/>
      <c r="AB30" s="142"/>
      <c r="AC30" s="352"/>
      <c r="AD30" s="136"/>
      <c r="AE30" s="371" t="s">
        <v>1906</v>
      </c>
    </row>
    <row r="31" spans="1:31" s="25" customFormat="1" ht="49.5" customHeight="1">
      <c r="A31" s="73">
        <f t="shared" si="3"/>
        <v>7</v>
      </c>
      <c r="B31" s="31"/>
      <c r="C31" s="374" t="s">
        <v>1952</v>
      </c>
      <c r="D31" s="362" t="s">
        <v>1951</v>
      </c>
      <c r="E31" s="362" t="s">
        <v>1953</v>
      </c>
      <c r="F31" s="362" t="s">
        <v>20</v>
      </c>
      <c r="G31" s="362">
        <v>62800</v>
      </c>
      <c r="H31" s="363">
        <v>765000000</v>
      </c>
      <c r="I31" s="363"/>
      <c r="J31" s="363">
        <v>230000000</v>
      </c>
      <c r="K31" s="363">
        <f t="shared" si="2"/>
        <v>535000000</v>
      </c>
      <c r="L31" s="362" t="s">
        <v>1908</v>
      </c>
      <c r="M31" s="362" t="s">
        <v>1907</v>
      </c>
      <c r="N31" s="362"/>
      <c r="O31" s="362" t="s">
        <v>1878</v>
      </c>
      <c r="P31" s="362" t="s">
        <v>1795</v>
      </c>
      <c r="Q31" s="362" t="s">
        <v>1962</v>
      </c>
      <c r="R31" s="362" t="s">
        <v>1963</v>
      </c>
      <c r="S31" s="142"/>
      <c r="T31" s="142"/>
      <c r="U31" s="142"/>
      <c r="V31" s="142"/>
      <c r="W31" s="362" t="s">
        <v>1962</v>
      </c>
      <c r="X31" s="362" t="s">
        <v>1963</v>
      </c>
      <c r="Y31" s="366"/>
      <c r="Z31" s="366"/>
      <c r="AA31" s="366"/>
      <c r="AB31" s="366"/>
      <c r="AC31" s="362"/>
      <c r="AD31" s="362"/>
      <c r="AE31" s="362"/>
    </row>
    <row r="32" spans="1:31" ht="49.5" customHeight="1">
      <c r="A32" s="73">
        <f t="shared" si="3"/>
        <v>8</v>
      </c>
      <c r="B32" s="31"/>
      <c r="C32" s="361" t="s">
        <v>1958</v>
      </c>
      <c r="D32" s="361" t="s">
        <v>1959</v>
      </c>
      <c r="E32" s="362" t="s">
        <v>1960</v>
      </c>
      <c r="F32" s="136" t="s">
        <v>20</v>
      </c>
      <c r="G32" s="363">
        <v>22950</v>
      </c>
      <c r="H32" s="364">
        <v>70000000</v>
      </c>
      <c r="I32" s="365"/>
      <c r="J32" s="137">
        <v>14000000</v>
      </c>
      <c r="K32" s="137">
        <f t="shared" si="2"/>
        <v>56000000</v>
      </c>
      <c r="L32" s="142"/>
      <c r="M32" s="142"/>
      <c r="N32" s="137"/>
      <c r="O32" s="141" t="s">
        <v>1878</v>
      </c>
      <c r="P32" s="141" t="s">
        <v>1973</v>
      </c>
      <c r="Q32" s="362" t="s">
        <v>1967</v>
      </c>
      <c r="R32" s="362" t="s">
        <v>1968</v>
      </c>
      <c r="S32" s="362" t="s">
        <v>1969</v>
      </c>
      <c r="T32" s="362" t="s">
        <v>1970</v>
      </c>
      <c r="U32" s="353"/>
      <c r="V32" s="353"/>
      <c r="W32" s="362" t="s">
        <v>1971</v>
      </c>
      <c r="X32" s="362" t="s">
        <v>1972</v>
      </c>
      <c r="Y32" s="362" t="s">
        <v>2031</v>
      </c>
      <c r="Z32" s="362" t="s">
        <v>2032</v>
      </c>
      <c r="AA32" s="362" t="s">
        <v>2033</v>
      </c>
      <c r="AB32" s="362" t="s">
        <v>2034</v>
      </c>
      <c r="AC32" s="352"/>
      <c r="AD32" s="136"/>
      <c r="AE32" s="373"/>
    </row>
    <row r="33" spans="1:31" ht="49.5" customHeight="1">
      <c r="A33" s="73">
        <f t="shared" si="3"/>
        <v>9</v>
      </c>
      <c r="B33" s="31"/>
      <c r="C33" s="361" t="s">
        <v>1955</v>
      </c>
      <c r="D33" s="361" t="s">
        <v>1956</v>
      </c>
      <c r="E33" s="362" t="s">
        <v>1957</v>
      </c>
      <c r="F33" s="136" t="s">
        <v>20</v>
      </c>
      <c r="G33" s="363">
        <v>18300</v>
      </c>
      <c r="H33" s="364">
        <v>79500000</v>
      </c>
      <c r="I33" s="365"/>
      <c r="J33" s="137">
        <v>15900000</v>
      </c>
      <c r="K33" s="137">
        <f>H33-J33</f>
        <v>63600000</v>
      </c>
      <c r="L33" s="142"/>
      <c r="M33" s="142"/>
      <c r="N33" s="137"/>
      <c r="O33" s="362" t="s">
        <v>1557</v>
      </c>
      <c r="P33" s="362" t="s">
        <v>1554</v>
      </c>
      <c r="Q33" s="362" t="s">
        <v>2012</v>
      </c>
      <c r="R33" s="362" t="s">
        <v>2013</v>
      </c>
      <c r="S33" s="142"/>
      <c r="T33" s="142"/>
      <c r="U33" s="142"/>
      <c r="V33" s="142"/>
      <c r="W33" s="362" t="s">
        <v>2012</v>
      </c>
      <c r="X33" s="362" t="s">
        <v>2013</v>
      </c>
      <c r="Y33" s="353"/>
      <c r="Z33" s="353"/>
      <c r="AA33" s="142"/>
      <c r="AB33" s="142"/>
      <c r="AC33" s="352"/>
      <c r="AD33" s="136"/>
      <c r="AE33" s="373"/>
    </row>
    <row r="34" spans="1:31" s="351" customFormat="1" ht="49.5" customHeight="1">
      <c r="A34" s="350">
        <v>10</v>
      </c>
      <c r="B34" s="350"/>
      <c r="C34" s="361" t="s">
        <v>2045</v>
      </c>
      <c r="D34" s="361" t="s">
        <v>2117</v>
      </c>
      <c r="E34" s="362" t="s">
        <v>2120</v>
      </c>
      <c r="F34" s="136" t="s">
        <v>20</v>
      </c>
      <c r="G34" s="363">
        <v>24780</v>
      </c>
      <c r="H34" s="364">
        <v>90000000</v>
      </c>
      <c r="I34" s="365"/>
      <c r="J34" s="137">
        <v>27000000</v>
      </c>
      <c r="K34" s="137">
        <f>H34-J34</f>
        <v>63000000</v>
      </c>
      <c r="L34" s="142" t="s">
        <v>2118</v>
      </c>
      <c r="M34" s="142" t="s">
        <v>2119</v>
      </c>
      <c r="N34" s="137"/>
      <c r="O34" s="141" t="s">
        <v>2183</v>
      </c>
      <c r="P34" s="141" t="s">
        <v>2184</v>
      </c>
      <c r="Q34" s="353"/>
      <c r="R34" s="353"/>
      <c r="S34" s="353"/>
      <c r="T34" s="353"/>
      <c r="U34" s="353"/>
      <c r="V34" s="353"/>
      <c r="W34" s="362" t="s">
        <v>2185</v>
      </c>
      <c r="X34" s="362" t="s">
        <v>2186</v>
      </c>
      <c r="Y34" s="353"/>
      <c r="Z34" s="353"/>
      <c r="AA34" s="142"/>
      <c r="AB34" s="142"/>
      <c r="AC34" s="352"/>
      <c r="AD34" s="136"/>
      <c r="AE34" s="373"/>
    </row>
    <row r="35" spans="1:31" s="351" customFormat="1" ht="49.5" customHeight="1">
      <c r="A35" s="350">
        <v>11</v>
      </c>
      <c r="B35" s="350"/>
      <c r="C35" s="361" t="s">
        <v>2188</v>
      </c>
      <c r="D35" s="361" t="s">
        <v>2189</v>
      </c>
      <c r="E35" s="362"/>
      <c r="F35" s="136"/>
      <c r="G35" s="363">
        <v>19000</v>
      </c>
      <c r="H35" s="364">
        <v>38000000</v>
      </c>
      <c r="I35" s="365"/>
      <c r="J35" s="137"/>
      <c r="K35" s="137"/>
      <c r="L35" s="142"/>
      <c r="M35" s="142"/>
      <c r="N35" s="137"/>
      <c r="O35" s="141"/>
      <c r="P35" s="141"/>
      <c r="Q35" s="353"/>
      <c r="R35" s="353"/>
      <c r="S35" s="353"/>
      <c r="T35" s="353"/>
      <c r="U35" s="353"/>
      <c r="V35" s="353"/>
      <c r="W35" s="362"/>
      <c r="X35" s="362"/>
      <c r="Y35" s="353"/>
      <c r="Z35" s="353"/>
      <c r="AA35" s="142"/>
      <c r="AB35" s="142"/>
      <c r="AC35" s="352"/>
      <c r="AD35" s="136"/>
      <c r="AE35" s="373"/>
    </row>
    <row r="36" spans="1:31" ht="24.75" customHeight="1">
      <c r="A36" s="174" t="s">
        <v>148</v>
      </c>
      <c r="B36" s="309"/>
      <c r="C36" s="449" t="s">
        <v>138</v>
      </c>
      <c r="D36" s="449"/>
      <c r="E36" s="449"/>
      <c r="F36" s="136"/>
      <c r="G36" s="358">
        <f>SUM(G37:G40)</f>
        <v>1262600</v>
      </c>
      <c r="H36" s="358">
        <f>SUM(H37:H40)</f>
        <v>893781000</v>
      </c>
      <c r="I36" s="358">
        <f>SUM(I37:I40)</f>
        <v>0</v>
      </c>
      <c r="J36" s="358">
        <f>SUM(J37:J40)</f>
        <v>181750250</v>
      </c>
      <c r="K36" s="358">
        <f>SUM(K37:K40)</f>
        <v>712030750</v>
      </c>
      <c r="L36" s="358"/>
      <c r="M36" s="358"/>
      <c r="N36" s="358">
        <f>SUM(N37:N40)</f>
        <v>0</v>
      </c>
      <c r="O36" s="375"/>
      <c r="P36" s="375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2"/>
      <c r="AD36" s="352"/>
      <c r="AE36" s="352"/>
    </row>
    <row r="37" spans="1:31" ht="49.5" customHeight="1">
      <c r="A37" s="121">
        <v>1</v>
      </c>
      <c r="B37" s="121"/>
      <c r="C37" s="361" t="s">
        <v>1899</v>
      </c>
      <c r="D37" s="361" t="s">
        <v>714</v>
      </c>
      <c r="E37" s="362" t="s">
        <v>753</v>
      </c>
      <c r="F37" s="136" t="s">
        <v>20</v>
      </c>
      <c r="G37" s="363">
        <v>1167400</v>
      </c>
      <c r="H37" s="364">
        <v>480000000</v>
      </c>
      <c r="I37" s="365"/>
      <c r="J37" s="137">
        <v>96000000</v>
      </c>
      <c r="K37" s="137">
        <f>H37-J37</f>
        <v>384000000</v>
      </c>
      <c r="L37" s="142"/>
      <c r="M37" s="142"/>
      <c r="N37" s="137"/>
      <c r="O37" s="141"/>
      <c r="P37" s="141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2"/>
      <c r="AD37" s="136" t="s">
        <v>953</v>
      </c>
      <c r="AE37" s="373"/>
    </row>
    <row r="38" spans="1:31" ht="49.5" customHeight="1">
      <c r="A38" s="121">
        <f>A37+1</f>
        <v>2</v>
      </c>
      <c r="B38" s="121"/>
      <c r="C38" s="361" t="s">
        <v>114</v>
      </c>
      <c r="D38" s="361" t="s">
        <v>2108</v>
      </c>
      <c r="E38" s="362" t="s">
        <v>2109</v>
      </c>
      <c r="F38" s="136" t="s">
        <v>20</v>
      </c>
      <c r="G38" s="363">
        <v>46900</v>
      </c>
      <c r="H38" s="364">
        <v>59881000</v>
      </c>
      <c r="I38" s="365"/>
      <c r="J38" s="137">
        <v>14970250</v>
      </c>
      <c r="K38" s="137">
        <f>H38-J38</f>
        <v>44910750</v>
      </c>
      <c r="L38" s="142" t="s">
        <v>2110</v>
      </c>
      <c r="M38" s="142" t="s">
        <v>2111</v>
      </c>
      <c r="N38" s="137"/>
      <c r="O38" s="141"/>
      <c r="P38" s="141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2"/>
      <c r="AD38" s="136"/>
      <c r="AE38" s="373"/>
    </row>
    <row r="39" spans="1:31" ht="49.5" customHeight="1">
      <c r="A39" s="121">
        <f>A38+1</f>
        <v>3</v>
      </c>
      <c r="B39" s="121"/>
      <c r="C39" s="361" t="s">
        <v>2112</v>
      </c>
      <c r="D39" s="361" t="s">
        <v>2113</v>
      </c>
      <c r="E39" s="362" t="s">
        <v>2114</v>
      </c>
      <c r="F39" s="136" t="s">
        <v>20</v>
      </c>
      <c r="G39" s="363">
        <v>18300</v>
      </c>
      <c r="H39" s="364">
        <v>150000000</v>
      </c>
      <c r="I39" s="365"/>
      <c r="J39" s="137">
        <v>30000000</v>
      </c>
      <c r="K39" s="137">
        <f>H39-J39</f>
        <v>120000000</v>
      </c>
      <c r="L39" s="142" t="s">
        <v>2115</v>
      </c>
      <c r="M39" s="142" t="s">
        <v>2116</v>
      </c>
      <c r="N39" s="137"/>
      <c r="O39" s="141"/>
      <c r="P39" s="141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2"/>
      <c r="AD39" s="136"/>
      <c r="AE39" s="373"/>
    </row>
    <row r="40" spans="1:31" ht="49.5" customHeight="1">
      <c r="A40" s="121">
        <v>4</v>
      </c>
      <c r="B40" s="121"/>
      <c r="C40" s="361" t="s">
        <v>1710</v>
      </c>
      <c r="D40" s="361" t="s">
        <v>1708</v>
      </c>
      <c r="E40" s="362" t="s">
        <v>1709</v>
      </c>
      <c r="F40" s="136" t="s">
        <v>20</v>
      </c>
      <c r="G40" s="363">
        <v>30000</v>
      </c>
      <c r="H40" s="364">
        <v>203900000</v>
      </c>
      <c r="I40" s="365"/>
      <c r="J40" s="137">
        <f>H40*0.2</f>
        <v>40780000</v>
      </c>
      <c r="K40" s="137">
        <f>H40-J40</f>
        <v>163120000</v>
      </c>
      <c r="L40" s="142" t="s">
        <v>1719</v>
      </c>
      <c r="M40" s="142" t="s">
        <v>1752</v>
      </c>
      <c r="N40" s="137"/>
      <c r="O40" s="141"/>
      <c r="P40" s="141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2"/>
      <c r="AD40" s="136"/>
      <c r="AE40" s="373"/>
    </row>
    <row r="41" spans="1:31" ht="24.75" customHeight="1">
      <c r="A41" s="174"/>
      <c r="B41" s="309"/>
      <c r="C41" s="352" t="s">
        <v>2147</v>
      </c>
      <c r="D41" s="376"/>
      <c r="E41" s="352"/>
      <c r="F41" s="352"/>
      <c r="G41" s="358">
        <f>G8+G24+G36</f>
        <v>2501897</v>
      </c>
      <c r="H41" s="358">
        <f>H8+H24+H36</f>
        <v>5664399000</v>
      </c>
      <c r="I41" s="358">
        <f>I8+I24+I36</f>
        <v>4.5</v>
      </c>
      <c r="J41" s="358">
        <f>J8+J24+J36</f>
        <v>1631554200</v>
      </c>
      <c r="K41" s="358">
        <f>K8+K24+K36</f>
        <v>3867379800</v>
      </c>
      <c r="L41" s="358"/>
      <c r="M41" s="358"/>
      <c r="N41" s="358">
        <f>N8+N24+N36</f>
        <v>182807000</v>
      </c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77">
        <f>AC36+AC8+AC12</f>
        <v>140</v>
      </c>
      <c r="AD41" s="377"/>
      <c r="AE41" s="377"/>
    </row>
    <row r="42" spans="12:13" ht="15.75">
      <c r="L42" s="199"/>
      <c r="M42" s="199"/>
    </row>
    <row r="43" spans="12:13" ht="15.75">
      <c r="L43" s="199"/>
      <c r="M43" s="199"/>
    </row>
    <row r="44" spans="12:13" ht="15.75">
      <c r="L44" s="199"/>
      <c r="M44" s="199"/>
    </row>
    <row r="45" spans="12:13" ht="15.75">
      <c r="L45" s="199"/>
      <c r="M45" s="199"/>
    </row>
    <row r="46" spans="12:13" ht="15.75">
      <c r="L46" s="199"/>
      <c r="M46" s="199"/>
    </row>
    <row r="47" spans="12:13" ht="15.75">
      <c r="L47" s="199"/>
      <c r="M47" s="199"/>
    </row>
    <row r="48" spans="12:13" ht="15.75">
      <c r="L48" s="199"/>
      <c r="M48" s="199"/>
    </row>
    <row r="49" spans="12:13" ht="15.75">
      <c r="L49" s="199"/>
      <c r="M49" s="199"/>
    </row>
  </sheetData>
  <sheetProtection/>
  <mergeCells count="26">
    <mergeCell ref="A4:A5"/>
    <mergeCell ref="C4:C5"/>
    <mergeCell ref="D4:D5"/>
    <mergeCell ref="E4:E5"/>
    <mergeCell ref="F4:F5"/>
    <mergeCell ref="G4:G5"/>
    <mergeCell ref="AA4:AB4"/>
    <mergeCell ref="AC4:AC5"/>
    <mergeCell ref="H4:H5"/>
    <mergeCell ref="J4:K4"/>
    <mergeCell ref="N4:N5"/>
    <mergeCell ref="O4:P4"/>
    <mergeCell ref="Q4:R4"/>
    <mergeCell ref="S4:T4"/>
    <mergeCell ref="I4:I5"/>
    <mergeCell ref="L4:M4"/>
    <mergeCell ref="C24:F24"/>
    <mergeCell ref="C8:E8"/>
    <mergeCell ref="C36:E36"/>
    <mergeCell ref="A1:AE1"/>
    <mergeCell ref="A2:AE2"/>
    <mergeCell ref="AD4:AD5"/>
    <mergeCell ref="AE4:AE5"/>
    <mergeCell ref="U4:V4"/>
    <mergeCell ref="W4:X4"/>
    <mergeCell ref="Y4:Z4"/>
  </mergeCells>
  <printOptions/>
  <pageMargins left="0.45" right="0.45" top="0.75" bottom="0.75" header="0.3" footer="0.3"/>
  <pageSetup fitToHeight="0" fitToWidth="1" horizontalDpi="600" verticalDpi="600" orientation="landscape" paperSize="9" scale="62" r:id="rId3"/>
  <headerFoot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view="pageBreakPreview" zoomScale="70" zoomScaleNormal="80" zoomScaleSheetLayoutView="70" zoomScalePageLayoutView="0" workbookViewId="0" topLeftCell="A4">
      <pane ySplit="795" topLeftCell="A10" activePane="bottomLeft" state="split"/>
      <selection pane="topLeft" activeCell="B4" sqref="B1:B16384"/>
      <selection pane="bottomLeft" activeCell="A19" sqref="A19:IV19"/>
    </sheetView>
  </sheetViews>
  <sheetFormatPr defaultColWidth="8.7109375" defaultRowHeight="15"/>
  <cols>
    <col min="1" max="1" width="5.421875" style="82" customWidth="1"/>
    <col min="2" max="2" width="0.9921875" style="82" hidden="1" customWidth="1"/>
    <col min="3" max="4" width="27.57421875" style="60" customWidth="1"/>
    <col min="5" max="5" width="27.57421875" style="82" customWidth="1"/>
    <col min="6" max="6" width="12.57421875" style="82" hidden="1" customWidth="1"/>
    <col min="7" max="7" width="12.28125" style="82" customWidth="1"/>
    <col min="8" max="8" width="18.57421875" style="82" customWidth="1"/>
    <col min="9" max="9" width="14.28125" style="82" hidden="1" customWidth="1"/>
    <col min="10" max="10" width="12.8515625" style="82" hidden="1" customWidth="1"/>
    <col min="11" max="11" width="14.140625" style="82" hidden="1" customWidth="1"/>
    <col min="12" max="12" width="16.57421875" style="200" hidden="1" customWidth="1"/>
    <col min="13" max="13" width="12.57421875" style="200" hidden="1" customWidth="1"/>
    <col min="14" max="14" width="14.140625" style="82" hidden="1" customWidth="1"/>
    <col min="15" max="16" width="10.8515625" style="82" customWidth="1"/>
    <col min="17" max="17" width="16.28125" style="82" hidden="1" customWidth="1"/>
    <col min="18" max="18" width="12.421875" style="82" hidden="1" customWidth="1"/>
    <col min="19" max="19" width="14.57421875" style="82" hidden="1" customWidth="1"/>
    <col min="20" max="20" width="10.8515625" style="82" hidden="1" customWidth="1"/>
    <col min="21" max="21" width="7.8515625" style="82" hidden="1" customWidth="1"/>
    <col min="22" max="22" width="11.421875" style="82" hidden="1" customWidth="1"/>
    <col min="23" max="23" width="17.28125" style="82" customWidth="1"/>
    <col min="24" max="24" width="11.7109375" style="82" customWidth="1"/>
    <col min="25" max="25" width="16.8515625" style="82" customWidth="1"/>
    <col min="26" max="26" width="12.140625" style="82" customWidth="1"/>
    <col min="27" max="27" width="15.7109375" style="82" hidden="1" customWidth="1"/>
    <col min="28" max="28" width="10.421875" style="82" hidden="1" customWidth="1"/>
    <col min="29" max="29" width="11.421875" style="82" hidden="1" customWidth="1"/>
    <col min="30" max="30" width="25.57421875" style="60" hidden="1" customWidth="1"/>
    <col min="31" max="31" width="8.8515625" style="60" customWidth="1"/>
    <col min="32" max="16384" width="8.7109375" style="60" customWidth="1"/>
  </cols>
  <sheetData>
    <row r="1" spans="1:31" ht="15.75">
      <c r="A1" s="450" t="s">
        <v>151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</row>
    <row r="2" spans="1:31" ht="15.75">
      <c r="A2" s="450" t="str">
        <f>'Tong Hop'!A3:Q3</f>
        <v>Đến ngày 31 tháng 3 năm 2023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</row>
    <row r="3" spans="1:31" ht="15.75">
      <c r="A3" s="464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</row>
    <row r="4" spans="1:31" ht="15" customHeight="1">
      <c r="A4" s="455" t="s">
        <v>0</v>
      </c>
      <c r="B4" s="309"/>
      <c r="C4" s="455" t="s">
        <v>1</v>
      </c>
      <c r="D4" s="455" t="s">
        <v>2</v>
      </c>
      <c r="E4" s="455" t="s">
        <v>3</v>
      </c>
      <c r="F4" s="455" t="s">
        <v>5</v>
      </c>
      <c r="G4" s="455" t="s">
        <v>4</v>
      </c>
      <c r="H4" s="455" t="s">
        <v>70</v>
      </c>
      <c r="I4" s="460" t="s">
        <v>1105</v>
      </c>
      <c r="J4" s="455" t="s">
        <v>6</v>
      </c>
      <c r="K4" s="455"/>
      <c r="L4" s="465" t="s">
        <v>1442</v>
      </c>
      <c r="M4" s="465"/>
      <c r="N4" s="460" t="s">
        <v>145</v>
      </c>
      <c r="O4" s="455" t="s">
        <v>8</v>
      </c>
      <c r="P4" s="455"/>
      <c r="Q4" s="455" t="s">
        <v>10</v>
      </c>
      <c r="R4" s="455"/>
      <c r="S4" s="455" t="s">
        <v>13</v>
      </c>
      <c r="T4" s="455"/>
      <c r="U4" s="462" t="s">
        <v>115</v>
      </c>
      <c r="V4" s="463"/>
      <c r="W4" s="462" t="s">
        <v>29</v>
      </c>
      <c r="X4" s="463"/>
      <c r="Y4" s="462" t="s">
        <v>38</v>
      </c>
      <c r="Z4" s="463"/>
      <c r="AA4" s="462" t="s">
        <v>129</v>
      </c>
      <c r="AB4" s="463"/>
      <c r="AC4" s="460" t="s">
        <v>146</v>
      </c>
      <c r="AD4" s="455" t="s">
        <v>14</v>
      </c>
      <c r="AE4" s="455" t="s">
        <v>15</v>
      </c>
    </row>
    <row r="5" spans="1:31" ht="31.5">
      <c r="A5" s="455"/>
      <c r="B5" s="309"/>
      <c r="C5" s="455"/>
      <c r="D5" s="455"/>
      <c r="E5" s="455"/>
      <c r="F5" s="455"/>
      <c r="G5" s="455"/>
      <c r="H5" s="455"/>
      <c r="I5" s="461"/>
      <c r="J5" s="303" t="s">
        <v>7</v>
      </c>
      <c r="K5" s="303" t="s">
        <v>30</v>
      </c>
      <c r="L5" s="304" t="s">
        <v>1443</v>
      </c>
      <c r="M5" s="304" t="s">
        <v>1444</v>
      </c>
      <c r="N5" s="461"/>
      <c r="O5" s="303" t="s">
        <v>9</v>
      </c>
      <c r="P5" s="303" t="s">
        <v>103</v>
      </c>
      <c r="Q5" s="303" t="s">
        <v>11</v>
      </c>
      <c r="R5" s="303" t="s">
        <v>12</v>
      </c>
      <c r="S5" s="303" t="s">
        <v>18</v>
      </c>
      <c r="T5" s="303" t="s">
        <v>12</v>
      </c>
      <c r="U5" s="303" t="s">
        <v>16</v>
      </c>
      <c r="V5" s="303" t="s">
        <v>12</v>
      </c>
      <c r="W5" s="303" t="s">
        <v>18</v>
      </c>
      <c r="X5" s="303" t="s">
        <v>12</v>
      </c>
      <c r="Y5" s="303" t="s">
        <v>11</v>
      </c>
      <c r="Z5" s="303" t="s">
        <v>37</v>
      </c>
      <c r="AA5" s="303" t="s">
        <v>11</v>
      </c>
      <c r="AB5" s="303" t="s">
        <v>12</v>
      </c>
      <c r="AC5" s="461"/>
      <c r="AD5" s="455"/>
      <c r="AE5" s="455"/>
    </row>
    <row r="6" spans="1:31" ht="15.75" hidden="1">
      <c r="A6" s="91">
        <v>1</v>
      </c>
      <c r="B6" s="91"/>
      <c r="C6" s="91">
        <v>2</v>
      </c>
      <c r="D6" s="91">
        <v>3</v>
      </c>
      <c r="E6" s="91">
        <v>4</v>
      </c>
      <c r="F6" s="91">
        <v>5</v>
      </c>
      <c r="G6" s="91">
        <v>6</v>
      </c>
      <c r="H6" s="91">
        <v>7</v>
      </c>
      <c r="I6" s="91"/>
      <c r="J6" s="91">
        <v>8</v>
      </c>
      <c r="K6" s="91">
        <v>9</v>
      </c>
      <c r="L6" s="120"/>
      <c r="M6" s="120"/>
      <c r="N6" s="91">
        <v>10</v>
      </c>
      <c r="O6" s="91">
        <v>11</v>
      </c>
      <c r="P6" s="91">
        <v>12</v>
      </c>
      <c r="Q6" s="91">
        <v>13</v>
      </c>
      <c r="R6" s="91">
        <v>14</v>
      </c>
      <c r="S6" s="91">
        <v>15</v>
      </c>
      <c r="T6" s="91">
        <v>16</v>
      </c>
      <c r="U6" s="91">
        <v>17</v>
      </c>
      <c r="V6" s="91">
        <v>18</v>
      </c>
      <c r="W6" s="91">
        <v>19</v>
      </c>
      <c r="X6" s="91">
        <v>20</v>
      </c>
      <c r="Y6" s="91">
        <v>21</v>
      </c>
      <c r="Z6" s="91">
        <v>22</v>
      </c>
      <c r="AA6" s="91">
        <v>23</v>
      </c>
      <c r="AB6" s="91">
        <v>24</v>
      </c>
      <c r="AC6" s="91">
        <v>25</v>
      </c>
      <c r="AD6" s="91">
        <v>31</v>
      </c>
      <c r="AE6" s="91">
        <v>32</v>
      </c>
    </row>
    <row r="7" spans="1:31" ht="15.75">
      <c r="A7" s="91">
        <v>1</v>
      </c>
      <c r="B7" s="91"/>
      <c r="C7" s="91">
        <v>2</v>
      </c>
      <c r="D7" s="91">
        <v>3</v>
      </c>
      <c r="E7" s="91">
        <v>4</v>
      </c>
      <c r="F7" s="91"/>
      <c r="G7" s="91">
        <v>5</v>
      </c>
      <c r="H7" s="91">
        <v>6</v>
      </c>
      <c r="I7" s="91"/>
      <c r="J7" s="91"/>
      <c r="K7" s="91"/>
      <c r="L7" s="120"/>
      <c r="M7" s="120"/>
      <c r="N7" s="91"/>
      <c r="O7" s="91">
        <v>7</v>
      </c>
      <c r="P7" s="91">
        <v>8</v>
      </c>
      <c r="Q7" s="91"/>
      <c r="R7" s="91"/>
      <c r="S7" s="91"/>
      <c r="T7" s="91"/>
      <c r="U7" s="91"/>
      <c r="V7" s="91"/>
      <c r="W7" s="91">
        <v>9</v>
      </c>
      <c r="X7" s="91">
        <v>10</v>
      </c>
      <c r="Y7" s="91">
        <v>11</v>
      </c>
      <c r="Z7" s="91">
        <v>12</v>
      </c>
      <c r="AA7" s="91"/>
      <c r="AB7" s="91"/>
      <c r="AC7" s="91"/>
      <c r="AD7" s="91">
        <v>13</v>
      </c>
      <c r="AE7" s="91">
        <v>13</v>
      </c>
    </row>
    <row r="8" spans="1:31" ht="24.75" customHeight="1">
      <c r="A8" s="303" t="s">
        <v>116</v>
      </c>
      <c r="B8" s="309"/>
      <c r="C8" s="459" t="s">
        <v>147</v>
      </c>
      <c r="D8" s="459"/>
      <c r="E8" s="459"/>
      <c r="F8" s="303"/>
      <c r="G8" s="64">
        <f>SUM(G9:G11)</f>
        <v>79016</v>
      </c>
      <c r="H8" s="64">
        <f>SUM(H9:H11)</f>
        <v>142458428</v>
      </c>
      <c r="I8" s="64">
        <f aca="true" t="shared" si="0" ref="I8:N8">I11</f>
        <v>0</v>
      </c>
      <c r="J8" s="64">
        <f t="shared" si="0"/>
        <v>16982000</v>
      </c>
      <c r="K8" s="64">
        <f t="shared" si="0"/>
        <v>45627000</v>
      </c>
      <c r="L8" s="64"/>
      <c r="M8" s="64"/>
      <c r="N8" s="64">
        <f t="shared" si="0"/>
        <v>0</v>
      </c>
      <c r="O8" s="303"/>
      <c r="P8" s="303"/>
      <c r="Q8" s="303"/>
      <c r="R8" s="304"/>
      <c r="S8" s="303"/>
      <c r="T8" s="304"/>
      <c r="U8" s="303"/>
      <c r="V8" s="303"/>
      <c r="W8" s="303"/>
      <c r="X8" s="304"/>
      <c r="Y8" s="303"/>
      <c r="Z8" s="304"/>
      <c r="AA8" s="303"/>
      <c r="AB8" s="303"/>
      <c r="AC8" s="303"/>
      <c r="AD8" s="303"/>
      <c r="AE8" s="303"/>
    </row>
    <row r="9" spans="1:31" ht="49.5" customHeight="1">
      <c r="A9" s="75">
        <v>1</v>
      </c>
      <c r="B9" s="75"/>
      <c r="C9" s="72" t="s">
        <v>728</v>
      </c>
      <c r="D9" s="72" t="s">
        <v>729</v>
      </c>
      <c r="E9" s="73" t="s">
        <v>730</v>
      </c>
      <c r="F9" s="73" t="s">
        <v>1273</v>
      </c>
      <c r="G9" s="74">
        <v>4630</v>
      </c>
      <c r="H9" s="74">
        <v>9849428</v>
      </c>
      <c r="I9" s="74"/>
      <c r="J9" s="74">
        <v>3849428</v>
      </c>
      <c r="K9" s="74">
        <f>H9-J9</f>
        <v>6000000</v>
      </c>
      <c r="L9" s="127"/>
      <c r="M9" s="127"/>
      <c r="N9" s="74"/>
      <c r="O9" s="77" t="s">
        <v>95</v>
      </c>
      <c r="P9" s="77" t="s">
        <v>117</v>
      </c>
      <c r="Q9" s="75" t="s">
        <v>731</v>
      </c>
      <c r="R9" s="77" t="s">
        <v>1923</v>
      </c>
      <c r="S9" s="75"/>
      <c r="T9" s="77"/>
      <c r="U9" s="75"/>
      <c r="V9" s="75"/>
      <c r="W9" s="75" t="s">
        <v>731</v>
      </c>
      <c r="X9" s="77" t="s">
        <v>1923</v>
      </c>
      <c r="Y9" s="75" t="s">
        <v>732</v>
      </c>
      <c r="Z9" s="77" t="s">
        <v>733</v>
      </c>
      <c r="AA9" s="75"/>
      <c r="AB9" s="75"/>
      <c r="AC9" s="75"/>
      <c r="AD9" s="73"/>
      <c r="AE9" s="73"/>
    </row>
    <row r="10" spans="1:31" ht="49.5" customHeight="1">
      <c r="A10" s="75">
        <v>2</v>
      </c>
      <c r="B10" s="75"/>
      <c r="C10" s="72" t="s">
        <v>176</v>
      </c>
      <c r="D10" s="72" t="s">
        <v>177</v>
      </c>
      <c r="E10" s="73" t="s">
        <v>178</v>
      </c>
      <c r="F10" s="73" t="s">
        <v>1273</v>
      </c>
      <c r="G10" s="74">
        <v>45027</v>
      </c>
      <c r="H10" s="74">
        <v>70000000</v>
      </c>
      <c r="I10" s="74"/>
      <c r="J10" s="74">
        <v>35000000</v>
      </c>
      <c r="K10" s="74">
        <f>H10-J10</f>
        <v>35000000</v>
      </c>
      <c r="L10" s="127"/>
      <c r="M10" s="127"/>
      <c r="N10" s="74"/>
      <c r="O10" s="77" t="s">
        <v>22</v>
      </c>
      <c r="P10" s="77" t="s">
        <v>141</v>
      </c>
      <c r="Q10" s="75" t="s">
        <v>179</v>
      </c>
      <c r="R10" s="77" t="s">
        <v>180</v>
      </c>
      <c r="S10" s="75"/>
      <c r="T10" s="77"/>
      <c r="U10" s="75"/>
      <c r="V10" s="75"/>
      <c r="W10" s="75" t="s">
        <v>179</v>
      </c>
      <c r="X10" s="77" t="s">
        <v>180</v>
      </c>
      <c r="Y10" s="75" t="s">
        <v>734</v>
      </c>
      <c r="Z10" s="77" t="s">
        <v>1927</v>
      </c>
      <c r="AA10" s="75" t="s">
        <v>931</v>
      </c>
      <c r="AB10" s="71">
        <v>42713</v>
      </c>
      <c r="AC10" s="75"/>
      <c r="AD10" s="73"/>
      <c r="AE10" s="73"/>
    </row>
    <row r="11" spans="1:31" ht="49.5" customHeight="1">
      <c r="A11" s="73">
        <v>3</v>
      </c>
      <c r="B11" s="73"/>
      <c r="C11" s="72" t="s">
        <v>1270</v>
      </c>
      <c r="D11" s="72" t="s">
        <v>1271</v>
      </c>
      <c r="E11" s="73" t="s">
        <v>1272</v>
      </c>
      <c r="F11" s="73" t="s">
        <v>1273</v>
      </c>
      <c r="G11" s="79">
        <v>29359</v>
      </c>
      <c r="H11" s="79">
        <v>62609000</v>
      </c>
      <c r="I11" s="79"/>
      <c r="J11" s="79">
        <v>16982000</v>
      </c>
      <c r="K11" s="79">
        <f>H11-J11</f>
        <v>45627000</v>
      </c>
      <c r="L11" s="304"/>
      <c r="M11" s="304"/>
      <c r="N11" s="79"/>
      <c r="O11" s="77" t="s">
        <v>142</v>
      </c>
      <c r="P11" s="77" t="s">
        <v>1274</v>
      </c>
      <c r="Q11" s="73" t="s">
        <v>1285</v>
      </c>
      <c r="R11" s="127" t="s">
        <v>1286</v>
      </c>
      <c r="S11" s="73">
        <v>3764137085</v>
      </c>
      <c r="T11" s="127" t="s">
        <v>1287</v>
      </c>
      <c r="U11" s="73"/>
      <c r="V11" s="73"/>
      <c r="W11" s="73" t="s">
        <v>1925</v>
      </c>
      <c r="X11" s="127" t="s">
        <v>1926</v>
      </c>
      <c r="Y11" s="73" t="s">
        <v>99</v>
      </c>
      <c r="Z11" s="127" t="s">
        <v>2130</v>
      </c>
      <c r="AA11" s="73"/>
      <c r="AB11" s="73"/>
      <c r="AC11" s="73"/>
      <c r="AD11" s="73"/>
      <c r="AE11" s="73" t="s">
        <v>1879</v>
      </c>
    </row>
    <row r="12" spans="1:31" ht="24.75" customHeight="1">
      <c r="A12" s="303" t="s">
        <v>137</v>
      </c>
      <c r="B12" s="310"/>
      <c r="C12" s="456" t="s">
        <v>862</v>
      </c>
      <c r="D12" s="457"/>
      <c r="E12" s="457"/>
      <c r="F12" s="458"/>
      <c r="G12" s="64">
        <f>SUM(G13:G17)</f>
        <v>2431321</v>
      </c>
      <c r="H12" s="64">
        <f>SUM(H13:H17)</f>
        <v>1678768211</v>
      </c>
      <c r="I12" s="64">
        <f>SUM(I13:I17)</f>
        <v>0</v>
      </c>
      <c r="J12" s="64">
        <f>SUM(J13:J17)</f>
        <v>432555470</v>
      </c>
      <c r="K12" s="64">
        <f>SUM(K13:K17)</f>
        <v>1246212741</v>
      </c>
      <c r="L12" s="64"/>
      <c r="M12" s="64"/>
      <c r="N12" s="64">
        <f>SUM(N13:N17)</f>
        <v>0</v>
      </c>
      <c r="O12" s="303"/>
      <c r="P12" s="303"/>
      <c r="Q12" s="303"/>
      <c r="R12" s="304"/>
      <c r="S12" s="303"/>
      <c r="T12" s="304"/>
      <c r="U12" s="303"/>
      <c r="V12" s="303"/>
      <c r="W12" s="303"/>
      <c r="X12" s="304"/>
      <c r="Y12" s="303"/>
      <c r="Z12" s="304"/>
      <c r="AA12" s="303"/>
      <c r="AB12" s="303"/>
      <c r="AC12" s="303"/>
      <c r="AD12" s="303"/>
      <c r="AE12" s="303"/>
    </row>
    <row r="13" spans="1:31" ht="49.5" customHeight="1">
      <c r="A13" s="73">
        <v>1</v>
      </c>
      <c r="B13" s="73"/>
      <c r="C13" s="88" t="s">
        <v>804</v>
      </c>
      <c r="D13" s="88" t="s">
        <v>805</v>
      </c>
      <c r="E13" s="88" t="s">
        <v>806</v>
      </c>
      <c r="F13" s="73" t="s">
        <v>1273</v>
      </c>
      <c r="G13" s="79">
        <v>50000</v>
      </c>
      <c r="H13" s="79">
        <v>94752285</v>
      </c>
      <c r="I13" s="79"/>
      <c r="J13" s="79">
        <f>H13</f>
        <v>94752285</v>
      </c>
      <c r="K13" s="74">
        <f>H13-J13</f>
        <v>0</v>
      </c>
      <c r="L13" s="127"/>
      <c r="M13" s="127"/>
      <c r="N13" s="79"/>
      <c r="O13" s="77" t="s">
        <v>565</v>
      </c>
      <c r="P13" s="77" t="s">
        <v>807</v>
      </c>
      <c r="Q13" s="73"/>
      <c r="R13" s="127"/>
      <c r="S13" s="73" t="s">
        <v>94</v>
      </c>
      <c r="T13" s="127" t="s">
        <v>1924</v>
      </c>
      <c r="U13" s="73"/>
      <c r="V13" s="73"/>
      <c r="W13" s="73" t="s">
        <v>94</v>
      </c>
      <c r="X13" s="127" t="s">
        <v>1924</v>
      </c>
      <c r="Y13" s="73"/>
      <c r="Z13" s="127"/>
      <c r="AA13" s="73"/>
      <c r="AB13" s="73"/>
      <c r="AC13" s="73"/>
      <c r="AD13" s="73"/>
      <c r="AE13" s="73"/>
    </row>
    <row r="14" spans="1:31" ht="49.5" customHeight="1">
      <c r="A14" s="75">
        <f>A13+1</f>
        <v>2</v>
      </c>
      <c r="B14" s="75"/>
      <c r="C14" s="72" t="s">
        <v>157</v>
      </c>
      <c r="D14" s="72" t="s">
        <v>158</v>
      </c>
      <c r="E14" s="73" t="s">
        <v>181</v>
      </c>
      <c r="F14" s="73" t="s">
        <v>1273</v>
      </c>
      <c r="G14" s="74">
        <v>42300</v>
      </c>
      <c r="H14" s="74">
        <v>64015926</v>
      </c>
      <c r="I14" s="74"/>
      <c r="J14" s="74">
        <v>12803185</v>
      </c>
      <c r="K14" s="74">
        <f>H14-J14</f>
        <v>51212741</v>
      </c>
      <c r="L14" s="127"/>
      <c r="M14" s="127"/>
      <c r="N14" s="74"/>
      <c r="O14" s="77" t="s">
        <v>96</v>
      </c>
      <c r="P14" s="77" t="s">
        <v>182</v>
      </c>
      <c r="Q14" s="75" t="s">
        <v>183</v>
      </c>
      <c r="R14" s="77" t="s">
        <v>1922</v>
      </c>
      <c r="S14" s="75"/>
      <c r="T14" s="77"/>
      <c r="U14" s="75"/>
      <c r="V14" s="75"/>
      <c r="W14" s="75" t="s">
        <v>183</v>
      </c>
      <c r="X14" s="77" t="s">
        <v>1922</v>
      </c>
      <c r="Y14" s="75"/>
      <c r="Z14" s="77"/>
      <c r="AA14" s="75"/>
      <c r="AB14" s="75"/>
      <c r="AC14" s="75"/>
      <c r="AD14" s="73"/>
      <c r="AE14" s="73"/>
    </row>
    <row r="15" spans="1:31" ht="49.5" customHeight="1">
      <c r="A15" s="75">
        <f>A14+1</f>
        <v>3</v>
      </c>
      <c r="B15" s="75"/>
      <c r="C15" s="72" t="s">
        <v>184</v>
      </c>
      <c r="D15" s="72" t="s">
        <v>185</v>
      </c>
      <c r="E15" s="73" t="s">
        <v>186</v>
      </c>
      <c r="F15" s="73" t="s">
        <v>1273</v>
      </c>
      <c r="G15" s="74">
        <v>6321</v>
      </c>
      <c r="H15" s="74">
        <v>20000000</v>
      </c>
      <c r="I15" s="74"/>
      <c r="J15" s="74">
        <v>10000000</v>
      </c>
      <c r="K15" s="74">
        <f>H15-J15</f>
        <v>10000000</v>
      </c>
      <c r="L15" s="127"/>
      <c r="M15" s="127"/>
      <c r="N15" s="74"/>
      <c r="O15" s="77" t="s">
        <v>96</v>
      </c>
      <c r="P15" s="77" t="s">
        <v>187</v>
      </c>
      <c r="Q15" s="75" t="s">
        <v>293</v>
      </c>
      <c r="R15" s="77" t="s">
        <v>294</v>
      </c>
      <c r="S15" s="75"/>
      <c r="T15" s="77"/>
      <c r="U15" s="75"/>
      <c r="V15" s="71"/>
      <c r="W15" s="75" t="s">
        <v>293</v>
      </c>
      <c r="X15" s="77" t="s">
        <v>294</v>
      </c>
      <c r="Y15" s="75"/>
      <c r="Z15" s="77"/>
      <c r="AA15" s="75"/>
      <c r="AB15" s="75"/>
      <c r="AC15" s="75"/>
      <c r="AD15" s="73" t="s">
        <v>949</v>
      </c>
      <c r="AE15" s="73"/>
    </row>
    <row r="16" spans="1:31" ht="49.5" customHeight="1">
      <c r="A16" s="75">
        <f>A15+1</f>
        <v>4</v>
      </c>
      <c r="B16" s="75"/>
      <c r="C16" s="88" t="s">
        <v>1275</v>
      </c>
      <c r="D16" s="88" t="s">
        <v>1276</v>
      </c>
      <c r="E16" s="9" t="s">
        <v>1277</v>
      </c>
      <c r="F16" s="73" t="s">
        <v>1273</v>
      </c>
      <c r="G16" s="79">
        <v>2147700</v>
      </c>
      <c r="H16" s="79">
        <v>925000000</v>
      </c>
      <c r="I16" s="79"/>
      <c r="J16" s="79">
        <v>200000000</v>
      </c>
      <c r="K16" s="79">
        <f>H16-J16</f>
        <v>725000000</v>
      </c>
      <c r="L16" s="127"/>
      <c r="M16" s="127"/>
      <c r="N16" s="79"/>
      <c r="O16" s="127" t="s">
        <v>1950</v>
      </c>
      <c r="P16" s="77"/>
      <c r="Q16" s="73" t="s">
        <v>1920</v>
      </c>
      <c r="R16" s="127" t="s">
        <v>1921</v>
      </c>
      <c r="S16" s="73"/>
      <c r="T16" s="127"/>
      <c r="U16" s="73"/>
      <c r="V16" s="73"/>
      <c r="W16" s="73" t="s">
        <v>1920</v>
      </c>
      <c r="X16" s="127" t="s">
        <v>1921</v>
      </c>
      <c r="Y16" s="73"/>
      <c r="Z16" s="127"/>
      <c r="AA16" s="73"/>
      <c r="AB16" s="73"/>
      <c r="AC16" s="73"/>
      <c r="AD16" s="73"/>
      <c r="AE16" s="73"/>
    </row>
    <row r="17" spans="1:31" ht="49.5" customHeight="1">
      <c r="A17" s="75">
        <f>A16+1</f>
        <v>5</v>
      </c>
      <c r="B17" s="75"/>
      <c r="C17" s="72" t="s">
        <v>1988</v>
      </c>
      <c r="D17" s="72" t="s">
        <v>1989</v>
      </c>
      <c r="E17" s="73" t="s">
        <v>1990</v>
      </c>
      <c r="F17" s="73" t="s">
        <v>1273</v>
      </c>
      <c r="G17" s="74">
        <v>185000</v>
      </c>
      <c r="H17" s="74">
        <v>575000000</v>
      </c>
      <c r="I17" s="74"/>
      <c r="J17" s="74">
        <v>115000000</v>
      </c>
      <c r="K17" s="74">
        <f>H17-J17</f>
        <v>460000000</v>
      </c>
      <c r="L17" s="127"/>
      <c r="M17" s="127"/>
      <c r="N17" s="74"/>
      <c r="O17" s="77" t="s">
        <v>1991</v>
      </c>
      <c r="P17" s="77" t="s">
        <v>1992</v>
      </c>
      <c r="Q17" s="75" t="s">
        <v>1993</v>
      </c>
      <c r="R17" s="77" t="s">
        <v>1994</v>
      </c>
      <c r="S17" s="75"/>
      <c r="T17" s="77"/>
      <c r="U17" s="75"/>
      <c r="V17" s="71"/>
      <c r="W17" s="77" t="s">
        <v>1993</v>
      </c>
      <c r="X17" s="77" t="s">
        <v>1994</v>
      </c>
      <c r="Y17" s="75"/>
      <c r="Z17" s="77"/>
      <c r="AA17" s="75"/>
      <c r="AB17" s="75"/>
      <c r="AC17" s="75"/>
      <c r="AD17" s="73"/>
      <c r="AE17" s="73"/>
    </row>
    <row r="18" spans="1:31" ht="24.75" customHeight="1">
      <c r="A18" s="303" t="s">
        <v>148</v>
      </c>
      <c r="B18" s="310"/>
      <c r="C18" s="456" t="s">
        <v>138</v>
      </c>
      <c r="D18" s="457"/>
      <c r="E18" s="458"/>
      <c r="F18" s="303"/>
      <c r="G18" s="64">
        <f>G19</f>
        <v>12000</v>
      </c>
      <c r="H18" s="64">
        <f>H19</f>
        <v>94774000</v>
      </c>
      <c r="I18" s="64">
        <f>I19</f>
        <v>0</v>
      </c>
      <c r="J18" s="64">
        <f>J19</f>
        <v>28432200</v>
      </c>
      <c r="K18" s="64">
        <f>K19</f>
        <v>66341800</v>
      </c>
      <c r="L18" s="64"/>
      <c r="M18" s="64"/>
      <c r="N18" s="64">
        <f>SUM(N16:N19)</f>
        <v>0</v>
      </c>
      <c r="O18" s="90"/>
      <c r="P18" s="90"/>
      <c r="Q18" s="303"/>
      <c r="R18" s="304"/>
      <c r="S18" s="303"/>
      <c r="T18" s="304"/>
      <c r="U18" s="303"/>
      <c r="V18" s="303"/>
      <c r="W18" s="303"/>
      <c r="X18" s="304"/>
      <c r="Y18" s="303"/>
      <c r="Z18" s="304"/>
      <c r="AA18" s="303"/>
      <c r="AB18" s="303"/>
      <c r="AC18" s="303"/>
      <c r="AD18" s="303"/>
      <c r="AE18" s="303"/>
    </row>
    <row r="19" spans="1:31" s="25" customFormat="1" ht="49.5" customHeight="1">
      <c r="A19" s="73">
        <v>1</v>
      </c>
      <c r="B19" s="73"/>
      <c r="C19" s="88" t="s">
        <v>1712</v>
      </c>
      <c r="D19" s="88" t="s">
        <v>1711</v>
      </c>
      <c r="E19" s="73" t="s">
        <v>1714</v>
      </c>
      <c r="F19" s="73" t="s">
        <v>1713</v>
      </c>
      <c r="G19" s="79">
        <v>12000</v>
      </c>
      <c r="H19" s="79">
        <v>94774000</v>
      </c>
      <c r="I19" s="79"/>
      <c r="J19" s="79">
        <f>H19*0.3</f>
        <v>28432200</v>
      </c>
      <c r="K19" s="79">
        <f>H19-J19</f>
        <v>66341800</v>
      </c>
      <c r="L19" s="127"/>
      <c r="M19" s="127"/>
      <c r="N19" s="79"/>
      <c r="O19" s="77"/>
      <c r="P19" s="77"/>
      <c r="Q19" s="73"/>
      <c r="R19" s="127"/>
      <c r="S19" s="73"/>
      <c r="T19" s="127"/>
      <c r="U19" s="73"/>
      <c r="V19" s="73"/>
      <c r="W19" s="73"/>
      <c r="X19" s="127"/>
      <c r="Y19" s="73"/>
      <c r="Z19" s="127"/>
      <c r="AA19" s="73"/>
      <c r="AB19" s="73"/>
      <c r="AC19" s="73"/>
      <c r="AD19" s="73"/>
      <c r="AE19" s="73" t="s">
        <v>1880</v>
      </c>
    </row>
    <row r="20" spans="1:31" ht="24.75" customHeight="1">
      <c r="A20" s="303"/>
      <c r="B20" s="309"/>
      <c r="C20" s="303" t="s">
        <v>2088</v>
      </c>
      <c r="D20" s="80"/>
      <c r="E20" s="303"/>
      <c r="F20" s="303"/>
      <c r="G20" s="64">
        <f>G8+G12+G18</f>
        <v>2522337</v>
      </c>
      <c r="H20" s="64">
        <f>H8+H12+H18</f>
        <v>1916000639</v>
      </c>
      <c r="I20" s="64">
        <f>I8+I12+I18</f>
        <v>0</v>
      </c>
      <c r="J20" s="64">
        <f>J8+J12+J18</f>
        <v>477969670</v>
      </c>
      <c r="K20" s="64">
        <f>K8+K12+K18</f>
        <v>1358181541</v>
      </c>
      <c r="L20" s="64"/>
      <c r="M20" s="64"/>
      <c r="N20" s="64">
        <f>N8+N12+N18</f>
        <v>0</v>
      </c>
      <c r="O20" s="81"/>
      <c r="P20" s="81"/>
      <c r="Q20" s="81"/>
      <c r="R20" s="304"/>
      <c r="S20" s="81"/>
      <c r="T20" s="304"/>
      <c r="U20" s="81"/>
      <c r="V20" s="81"/>
      <c r="W20" s="81"/>
      <c r="X20" s="304"/>
      <c r="Y20" s="81"/>
      <c r="Z20" s="304"/>
      <c r="AA20" s="81"/>
      <c r="AB20" s="81"/>
      <c r="AC20" s="81">
        <f>AC18+AC8+AC12</f>
        <v>0</v>
      </c>
      <c r="AD20" s="81">
        <f>AD18+AD8+AD12</f>
        <v>0</v>
      </c>
      <c r="AE20" s="81">
        <f>AE18+AE8+AE12</f>
        <v>0</v>
      </c>
    </row>
    <row r="22" ht="15.75">
      <c r="G22" s="196">
        <f>G12+G8-G16</f>
        <v>362637</v>
      </c>
    </row>
  </sheetData>
  <sheetProtection/>
  <mergeCells count="27">
    <mergeCell ref="U4:V4"/>
    <mergeCell ref="Q4:R4"/>
    <mergeCell ref="G4:G5"/>
    <mergeCell ref="O4:P4"/>
    <mergeCell ref="AA4:AB4"/>
    <mergeCell ref="S4:T4"/>
    <mergeCell ref="L4:M4"/>
    <mergeCell ref="Y4:Z4"/>
    <mergeCell ref="AE4:AE5"/>
    <mergeCell ref="W4:X4"/>
    <mergeCell ref="J4:K4"/>
    <mergeCell ref="AD4:AD5"/>
    <mergeCell ref="A1:AE1"/>
    <mergeCell ref="A2:AE2"/>
    <mergeCell ref="A3:AE3"/>
    <mergeCell ref="A4:A5"/>
    <mergeCell ref="C4:C5"/>
    <mergeCell ref="AC4:AC5"/>
    <mergeCell ref="C18:E18"/>
    <mergeCell ref="C8:E8"/>
    <mergeCell ref="N4:N5"/>
    <mergeCell ref="I4:I5"/>
    <mergeCell ref="H4:H5"/>
    <mergeCell ref="C12:F12"/>
    <mergeCell ref="D4:D5"/>
    <mergeCell ref="E4:E5"/>
    <mergeCell ref="F4:F5"/>
  </mergeCells>
  <printOptions/>
  <pageMargins left="0.4330708661417323" right="0.4330708661417323" top="0.7480314960629921" bottom="0.7480314960629921" header="0.31496062992125984" footer="0.31496062992125984"/>
  <pageSetup fitToHeight="0" fitToWidth="1" horizontalDpi="600" verticalDpi="600" orientation="landscape" paperSize="9" scale="66" r:id="rId3"/>
  <headerFooter>
    <oddFooter>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2"/>
  <sheetViews>
    <sheetView view="pageBreakPreview" zoomScale="68" zoomScaleNormal="80" zoomScaleSheetLayoutView="68" zoomScalePageLayoutView="0" workbookViewId="0" topLeftCell="A16">
      <pane ySplit="750" topLeftCell="A79" activePane="bottomLeft" state="split"/>
      <selection pane="topLeft" activeCell="AE4" sqref="AE1:AE16384"/>
      <selection pane="bottomLeft" activeCell="A85" sqref="A85"/>
    </sheetView>
  </sheetViews>
  <sheetFormatPr defaultColWidth="8.7109375" defaultRowHeight="15"/>
  <cols>
    <col min="1" max="1" width="5.140625" style="82" customWidth="1"/>
    <col min="2" max="2" width="5.140625" style="82" hidden="1" customWidth="1"/>
    <col min="3" max="4" width="27.57421875" style="60" customWidth="1"/>
    <col min="5" max="5" width="27.8515625" style="82" customWidth="1"/>
    <col min="6" max="6" width="16.00390625" style="82" hidden="1" customWidth="1"/>
    <col min="7" max="7" width="12.28125" style="83" customWidth="1"/>
    <col min="8" max="8" width="15.57421875" style="83" customWidth="1"/>
    <col min="9" max="9" width="15.28125" style="83" hidden="1" customWidth="1"/>
    <col min="10" max="10" width="14.421875" style="82" hidden="1" customWidth="1"/>
    <col min="11" max="11" width="14.7109375" style="82" hidden="1" customWidth="1"/>
    <col min="12" max="12" width="17.28125" style="195" hidden="1" customWidth="1"/>
    <col min="13" max="13" width="12.57421875" style="195" hidden="1" customWidth="1"/>
    <col min="14" max="14" width="15.7109375" style="82" hidden="1" customWidth="1"/>
    <col min="15" max="15" width="14.7109375" style="95" customWidth="1"/>
    <col min="16" max="16" width="15.57421875" style="95" bestFit="1" customWidth="1"/>
    <col min="17" max="17" width="17.140625" style="82" hidden="1" customWidth="1"/>
    <col min="18" max="18" width="12.140625" style="84" hidden="1" customWidth="1"/>
    <col min="19" max="19" width="18.140625" style="82" hidden="1" customWidth="1"/>
    <col min="20" max="20" width="12.140625" style="84" hidden="1" customWidth="1"/>
    <col min="21" max="21" width="5.00390625" style="82" hidden="1" customWidth="1"/>
    <col min="22" max="22" width="12.140625" style="84" hidden="1" customWidth="1"/>
    <col min="23" max="23" width="17.00390625" style="82" customWidth="1"/>
    <col min="24" max="24" width="12.57421875" style="84" customWidth="1"/>
    <col min="25" max="25" width="16.7109375" style="82" customWidth="1"/>
    <col min="26" max="26" width="11.8515625" style="84" customWidth="1"/>
    <col min="27" max="27" width="18.421875" style="82" hidden="1" customWidth="1"/>
    <col min="28" max="28" width="11.8515625" style="84" hidden="1" customWidth="1"/>
    <col min="29" max="29" width="10.57421875" style="82" hidden="1" customWidth="1"/>
    <col min="30" max="30" width="25.57421875" style="60" hidden="1" customWidth="1"/>
    <col min="31" max="16384" width="8.7109375" style="60" customWidth="1"/>
  </cols>
  <sheetData>
    <row r="1" spans="1:30" ht="15.75">
      <c r="A1" s="450" t="s">
        <v>661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</row>
    <row r="2" spans="1:30" ht="15.75">
      <c r="A2" s="450" t="str">
        <f>'Tong Hop'!A3:Q3</f>
        <v>Đến ngày 31 tháng 3 năm 2023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</row>
    <row r="3" spans="1:30" ht="15.75">
      <c r="A3" s="464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</row>
    <row r="4" spans="1:30" ht="15" customHeight="1">
      <c r="A4" s="455" t="s">
        <v>0</v>
      </c>
      <c r="B4" s="316"/>
      <c r="C4" s="451" t="s">
        <v>1</v>
      </c>
      <c r="D4" s="451" t="s">
        <v>2</v>
      </c>
      <c r="E4" s="451" t="s">
        <v>3</v>
      </c>
      <c r="F4" s="451" t="s">
        <v>5</v>
      </c>
      <c r="G4" s="451" t="s">
        <v>4</v>
      </c>
      <c r="H4" s="451" t="s">
        <v>70</v>
      </c>
      <c r="I4" s="453" t="s">
        <v>1105</v>
      </c>
      <c r="J4" s="451" t="s">
        <v>6</v>
      </c>
      <c r="K4" s="451"/>
      <c r="L4" s="452" t="s">
        <v>1442</v>
      </c>
      <c r="M4" s="452"/>
      <c r="N4" s="451" t="s">
        <v>848</v>
      </c>
      <c r="O4" s="451" t="s">
        <v>8</v>
      </c>
      <c r="P4" s="451"/>
      <c r="Q4" s="451" t="s">
        <v>10</v>
      </c>
      <c r="R4" s="451"/>
      <c r="S4" s="451" t="s">
        <v>13</v>
      </c>
      <c r="T4" s="451"/>
      <c r="U4" s="451" t="s">
        <v>115</v>
      </c>
      <c r="V4" s="451"/>
      <c r="W4" s="451" t="s">
        <v>29</v>
      </c>
      <c r="X4" s="451"/>
      <c r="Y4" s="451" t="s">
        <v>38</v>
      </c>
      <c r="Z4" s="451"/>
      <c r="AA4" s="451" t="s">
        <v>129</v>
      </c>
      <c r="AB4" s="451"/>
      <c r="AC4" s="451" t="s">
        <v>146</v>
      </c>
      <c r="AD4" s="451" t="s">
        <v>14</v>
      </c>
    </row>
    <row r="5" spans="1:30" ht="15" customHeight="1">
      <c r="A5" s="455"/>
      <c r="B5" s="316"/>
      <c r="C5" s="451"/>
      <c r="D5" s="451"/>
      <c r="E5" s="451"/>
      <c r="F5" s="451"/>
      <c r="G5" s="451"/>
      <c r="H5" s="451"/>
      <c r="I5" s="454"/>
      <c r="J5" s="352" t="s">
        <v>7</v>
      </c>
      <c r="K5" s="352" t="s">
        <v>30</v>
      </c>
      <c r="L5" s="353" t="s">
        <v>1443</v>
      </c>
      <c r="M5" s="353" t="s">
        <v>1444</v>
      </c>
      <c r="N5" s="451"/>
      <c r="O5" s="379" t="s">
        <v>9</v>
      </c>
      <c r="P5" s="379" t="s">
        <v>103</v>
      </c>
      <c r="Q5" s="352" t="s">
        <v>11</v>
      </c>
      <c r="R5" s="380" t="s">
        <v>12</v>
      </c>
      <c r="S5" s="352" t="s">
        <v>18</v>
      </c>
      <c r="T5" s="380" t="s">
        <v>12</v>
      </c>
      <c r="U5" s="352" t="s">
        <v>16</v>
      </c>
      <c r="V5" s="380" t="s">
        <v>12</v>
      </c>
      <c r="W5" s="352" t="s">
        <v>18</v>
      </c>
      <c r="X5" s="380" t="s">
        <v>12</v>
      </c>
      <c r="Y5" s="352" t="s">
        <v>11</v>
      </c>
      <c r="Z5" s="380" t="s">
        <v>37</v>
      </c>
      <c r="AA5" s="352" t="s">
        <v>11</v>
      </c>
      <c r="AB5" s="380" t="s">
        <v>12</v>
      </c>
      <c r="AC5" s="451"/>
      <c r="AD5" s="451"/>
    </row>
    <row r="6" spans="1:30" ht="15.75" hidden="1">
      <c r="A6" s="91">
        <v>1</v>
      </c>
      <c r="B6" s="91"/>
      <c r="C6" s="354">
        <v>2</v>
      </c>
      <c r="D6" s="354">
        <v>3</v>
      </c>
      <c r="E6" s="354">
        <v>4</v>
      </c>
      <c r="F6" s="354">
        <v>5</v>
      </c>
      <c r="G6" s="354">
        <v>6</v>
      </c>
      <c r="H6" s="354">
        <v>7</v>
      </c>
      <c r="I6" s="354"/>
      <c r="J6" s="354">
        <v>8</v>
      </c>
      <c r="K6" s="354">
        <v>9</v>
      </c>
      <c r="L6" s="356"/>
      <c r="M6" s="356"/>
      <c r="N6" s="354">
        <v>10</v>
      </c>
      <c r="O6" s="381">
        <v>11</v>
      </c>
      <c r="P6" s="381">
        <v>12</v>
      </c>
      <c r="Q6" s="354">
        <v>13</v>
      </c>
      <c r="R6" s="382">
        <v>14</v>
      </c>
      <c r="S6" s="354">
        <v>15</v>
      </c>
      <c r="T6" s="382">
        <v>16</v>
      </c>
      <c r="U6" s="354">
        <v>17</v>
      </c>
      <c r="V6" s="382">
        <v>18</v>
      </c>
      <c r="W6" s="354">
        <v>19</v>
      </c>
      <c r="X6" s="382">
        <v>20</v>
      </c>
      <c r="Y6" s="354">
        <v>21</v>
      </c>
      <c r="Z6" s="382">
        <v>22</v>
      </c>
      <c r="AA6" s="354">
        <v>23</v>
      </c>
      <c r="AB6" s="382">
        <v>24</v>
      </c>
      <c r="AC6" s="354">
        <v>25</v>
      </c>
      <c r="AD6" s="354">
        <v>31</v>
      </c>
    </row>
    <row r="7" spans="1:30" ht="15.75">
      <c r="A7" s="91">
        <v>1</v>
      </c>
      <c r="B7" s="91"/>
      <c r="C7" s="354">
        <v>2</v>
      </c>
      <c r="D7" s="354">
        <v>3</v>
      </c>
      <c r="E7" s="354">
        <v>4</v>
      </c>
      <c r="F7" s="354"/>
      <c r="G7" s="354">
        <v>5</v>
      </c>
      <c r="H7" s="354">
        <v>6</v>
      </c>
      <c r="I7" s="354"/>
      <c r="J7" s="354"/>
      <c r="K7" s="354"/>
      <c r="L7" s="356"/>
      <c r="M7" s="356"/>
      <c r="N7" s="354"/>
      <c r="O7" s="354">
        <v>7</v>
      </c>
      <c r="P7" s="354">
        <v>8</v>
      </c>
      <c r="Q7" s="354"/>
      <c r="R7" s="382"/>
      <c r="S7" s="354"/>
      <c r="T7" s="382"/>
      <c r="U7" s="354"/>
      <c r="V7" s="382"/>
      <c r="W7" s="354">
        <v>9</v>
      </c>
      <c r="X7" s="354">
        <v>10</v>
      </c>
      <c r="Y7" s="354">
        <v>11</v>
      </c>
      <c r="Z7" s="354">
        <v>12</v>
      </c>
      <c r="AA7" s="354"/>
      <c r="AB7" s="382"/>
      <c r="AC7" s="354"/>
      <c r="AD7" s="354">
        <v>13</v>
      </c>
    </row>
    <row r="8" spans="1:30" ht="24.75" customHeight="1">
      <c r="A8" s="316" t="s">
        <v>116</v>
      </c>
      <c r="B8" s="316"/>
      <c r="C8" s="449" t="s">
        <v>147</v>
      </c>
      <c r="D8" s="449"/>
      <c r="E8" s="449"/>
      <c r="F8" s="352"/>
      <c r="G8" s="358">
        <f>SUM(G9:G64)</f>
        <v>17515858.8</v>
      </c>
      <c r="H8" s="358">
        <f>SUM(H9:H64)</f>
        <v>3701057342</v>
      </c>
      <c r="I8" s="358">
        <f>SUM(I9:I64)</f>
        <v>28.2</v>
      </c>
      <c r="J8" s="358">
        <f>SUM(J9:J64)</f>
        <v>641825980</v>
      </c>
      <c r="K8" s="358">
        <f>SUM(K9:K64)</f>
        <v>230708378</v>
      </c>
      <c r="L8" s="358"/>
      <c r="M8" s="358"/>
      <c r="N8" s="358">
        <f>SUM(N9:N64)</f>
        <v>0</v>
      </c>
      <c r="O8" s="379"/>
      <c r="P8" s="379"/>
      <c r="Q8" s="353"/>
      <c r="R8" s="353"/>
      <c r="S8" s="352"/>
      <c r="T8" s="380"/>
      <c r="U8" s="352"/>
      <c r="V8" s="380"/>
      <c r="W8" s="352"/>
      <c r="X8" s="380"/>
      <c r="Y8" s="352"/>
      <c r="Z8" s="380"/>
      <c r="AA8" s="352"/>
      <c r="AB8" s="380"/>
      <c r="AC8" s="352"/>
      <c r="AD8" s="352"/>
    </row>
    <row r="9" spans="1:30" ht="49.5" customHeight="1">
      <c r="A9" s="73">
        <v>1</v>
      </c>
      <c r="B9" s="73"/>
      <c r="C9" s="383" t="s">
        <v>536</v>
      </c>
      <c r="D9" s="384" t="s">
        <v>537</v>
      </c>
      <c r="E9" s="373" t="s">
        <v>642</v>
      </c>
      <c r="F9" s="136" t="s">
        <v>904</v>
      </c>
      <c r="G9" s="137">
        <v>31676</v>
      </c>
      <c r="H9" s="137">
        <v>137800000</v>
      </c>
      <c r="I9" s="138">
        <v>6.5</v>
      </c>
      <c r="J9" s="137">
        <f>H9</f>
        <v>137800000</v>
      </c>
      <c r="K9" s="137">
        <f>H9-J9</f>
        <v>0</v>
      </c>
      <c r="L9" s="142"/>
      <c r="M9" s="142"/>
      <c r="N9" s="137"/>
      <c r="O9" s="385" t="s">
        <v>851</v>
      </c>
      <c r="P9" s="386" t="s">
        <v>852</v>
      </c>
      <c r="Q9" s="142"/>
      <c r="R9" s="142"/>
      <c r="S9" s="142" t="s">
        <v>538</v>
      </c>
      <c r="T9" s="139" t="s">
        <v>539</v>
      </c>
      <c r="U9" s="136">
        <v>1</v>
      </c>
      <c r="V9" s="139">
        <v>41709</v>
      </c>
      <c r="W9" s="142" t="s">
        <v>538</v>
      </c>
      <c r="X9" s="139" t="s">
        <v>673</v>
      </c>
      <c r="Y9" s="136" t="s">
        <v>845</v>
      </c>
      <c r="Z9" s="139" t="s">
        <v>660</v>
      </c>
      <c r="AA9" s="136" t="s">
        <v>936</v>
      </c>
      <c r="AB9" s="139">
        <v>42305</v>
      </c>
      <c r="AC9" s="136"/>
      <c r="AD9" s="136" t="s">
        <v>971</v>
      </c>
    </row>
    <row r="10" spans="1:30" ht="49.5" customHeight="1">
      <c r="A10" s="73">
        <f aca="true" t="shared" si="0" ref="A10:A39">A9+1</f>
        <v>2</v>
      </c>
      <c r="B10" s="73"/>
      <c r="C10" s="135" t="s">
        <v>598</v>
      </c>
      <c r="D10" s="135" t="s">
        <v>599</v>
      </c>
      <c r="E10" s="136" t="s">
        <v>643</v>
      </c>
      <c r="F10" s="136" t="s">
        <v>600</v>
      </c>
      <c r="G10" s="137">
        <v>36056</v>
      </c>
      <c r="H10" s="137">
        <v>215569000</v>
      </c>
      <c r="I10" s="138"/>
      <c r="J10" s="387"/>
      <c r="K10" s="387"/>
      <c r="L10" s="142"/>
      <c r="M10" s="142"/>
      <c r="N10" s="387"/>
      <c r="O10" s="385" t="s">
        <v>489</v>
      </c>
      <c r="P10" s="385" t="s">
        <v>400</v>
      </c>
      <c r="Q10" s="142"/>
      <c r="R10" s="142"/>
      <c r="S10" s="142" t="s">
        <v>601</v>
      </c>
      <c r="T10" s="139">
        <v>37539</v>
      </c>
      <c r="U10" s="136">
        <v>1</v>
      </c>
      <c r="V10" s="139">
        <v>41008</v>
      </c>
      <c r="W10" s="142" t="s">
        <v>601</v>
      </c>
      <c r="X10" s="139" t="s">
        <v>674</v>
      </c>
      <c r="Y10" s="136" t="s">
        <v>602</v>
      </c>
      <c r="Z10" s="139" t="s">
        <v>603</v>
      </c>
      <c r="AA10" s="139"/>
      <c r="AB10" s="139"/>
      <c r="AC10" s="139"/>
      <c r="AD10" s="139" t="s">
        <v>973</v>
      </c>
    </row>
    <row r="11" spans="1:30" ht="49.5" customHeight="1">
      <c r="A11" s="73">
        <f t="shared" si="0"/>
        <v>3</v>
      </c>
      <c r="B11" s="73"/>
      <c r="C11" s="135" t="s">
        <v>618</v>
      </c>
      <c r="D11" s="135" t="s">
        <v>619</v>
      </c>
      <c r="E11" s="136" t="s">
        <v>620</v>
      </c>
      <c r="F11" s="136" t="s">
        <v>644</v>
      </c>
      <c r="G11" s="137">
        <v>19893</v>
      </c>
      <c r="H11" s="137">
        <v>7018218</v>
      </c>
      <c r="I11" s="138"/>
      <c r="J11" s="387"/>
      <c r="K11" s="387"/>
      <c r="L11" s="142"/>
      <c r="M11" s="142"/>
      <c r="N11" s="387"/>
      <c r="O11" s="385" t="s">
        <v>621</v>
      </c>
      <c r="P11" s="385" t="s">
        <v>622</v>
      </c>
      <c r="Q11" s="142"/>
      <c r="R11" s="142"/>
      <c r="S11" s="136" t="s">
        <v>623</v>
      </c>
      <c r="T11" s="139">
        <v>37538</v>
      </c>
      <c r="U11" s="136"/>
      <c r="V11" s="139"/>
      <c r="W11" s="136" t="s">
        <v>623</v>
      </c>
      <c r="X11" s="139">
        <v>37538</v>
      </c>
      <c r="Y11" s="136" t="s">
        <v>624</v>
      </c>
      <c r="Z11" s="139">
        <v>36746</v>
      </c>
      <c r="AA11" s="136"/>
      <c r="AB11" s="139"/>
      <c r="AC11" s="136"/>
      <c r="AD11" s="136" t="s">
        <v>972</v>
      </c>
    </row>
    <row r="12" spans="1:30" ht="49.5" customHeight="1">
      <c r="A12" s="73">
        <f t="shared" si="0"/>
        <v>4</v>
      </c>
      <c r="B12" s="73"/>
      <c r="C12" s="384" t="s">
        <v>722</v>
      </c>
      <c r="D12" s="384" t="s">
        <v>723</v>
      </c>
      <c r="E12" s="136" t="s">
        <v>724</v>
      </c>
      <c r="F12" s="136" t="s">
        <v>725</v>
      </c>
      <c r="G12" s="137">
        <v>220</v>
      </c>
      <c r="H12" s="137">
        <v>165480000</v>
      </c>
      <c r="I12" s="138"/>
      <c r="J12" s="137"/>
      <c r="K12" s="137"/>
      <c r="L12" s="142"/>
      <c r="M12" s="142"/>
      <c r="N12" s="137"/>
      <c r="O12" s="385"/>
      <c r="P12" s="385"/>
      <c r="Q12" s="141"/>
      <c r="R12" s="141"/>
      <c r="S12" s="136" t="s">
        <v>726</v>
      </c>
      <c r="T12" s="139" t="s">
        <v>727</v>
      </c>
      <c r="U12" s="136"/>
      <c r="V12" s="139"/>
      <c r="W12" s="136" t="s">
        <v>726</v>
      </c>
      <c r="X12" s="139" t="s">
        <v>727</v>
      </c>
      <c r="Y12" s="136"/>
      <c r="Z12" s="139"/>
      <c r="AA12" s="136"/>
      <c r="AB12" s="139"/>
      <c r="AC12" s="136"/>
      <c r="AD12" s="136"/>
    </row>
    <row r="13" spans="1:30" ht="49.5" customHeight="1">
      <c r="A13" s="73">
        <f t="shared" si="0"/>
        <v>5</v>
      </c>
      <c r="B13" s="73"/>
      <c r="C13" s="384" t="s">
        <v>375</v>
      </c>
      <c r="D13" s="384" t="s">
        <v>376</v>
      </c>
      <c r="E13" s="136" t="s">
        <v>663</v>
      </c>
      <c r="F13" s="136" t="s">
        <v>883</v>
      </c>
      <c r="G13" s="137">
        <v>2262</v>
      </c>
      <c r="H13" s="137">
        <v>8056000</v>
      </c>
      <c r="I13" s="138"/>
      <c r="J13" s="137"/>
      <c r="K13" s="137"/>
      <c r="L13" s="142"/>
      <c r="M13" s="142"/>
      <c r="N13" s="137"/>
      <c r="O13" s="385"/>
      <c r="P13" s="385"/>
      <c r="Q13" s="142"/>
      <c r="R13" s="142"/>
      <c r="S13" s="136" t="s">
        <v>377</v>
      </c>
      <c r="T13" s="139">
        <v>37870</v>
      </c>
      <c r="U13" s="136">
        <v>1</v>
      </c>
      <c r="V13" s="139">
        <v>39425</v>
      </c>
      <c r="W13" s="136" t="s">
        <v>377</v>
      </c>
      <c r="X13" s="139" t="s">
        <v>675</v>
      </c>
      <c r="Y13" s="136" t="s">
        <v>378</v>
      </c>
      <c r="Z13" s="139" t="s">
        <v>379</v>
      </c>
      <c r="AA13" s="136"/>
      <c r="AB13" s="139"/>
      <c r="AC13" s="136"/>
      <c r="AD13" s="136" t="s">
        <v>798</v>
      </c>
    </row>
    <row r="14" spans="1:30" ht="66.75" customHeight="1">
      <c r="A14" s="73">
        <f t="shared" si="0"/>
        <v>6</v>
      </c>
      <c r="B14" s="73"/>
      <c r="C14" s="384" t="s">
        <v>339</v>
      </c>
      <c r="D14" s="384" t="s">
        <v>1737</v>
      </c>
      <c r="E14" s="136" t="s">
        <v>1738</v>
      </c>
      <c r="F14" s="136" t="s">
        <v>883</v>
      </c>
      <c r="G14" s="137">
        <v>39000</v>
      </c>
      <c r="H14" s="137">
        <v>346650000</v>
      </c>
      <c r="I14" s="138">
        <v>15</v>
      </c>
      <c r="J14" s="137">
        <v>279631000</v>
      </c>
      <c r="K14" s="137">
        <f>H14-J14</f>
        <v>67019000</v>
      </c>
      <c r="L14" s="142"/>
      <c r="M14" s="142"/>
      <c r="N14" s="137"/>
      <c r="O14" s="385">
        <v>37681</v>
      </c>
      <c r="P14" s="385">
        <v>44440</v>
      </c>
      <c r="Q14" s="142" t="s">
        <v>1739</v>
      </c>
      <c r="R14" s="142" t="s">
        <v>1740</v>
      </c>
      <c r="S14" s="136" t="s">
        <v>340</v>
      </c>
      <c r="T14" s="139" t="s">
        <v>341</v>
      </c>
      <c r="U14" s="136"/>
      <c r="V14" s="139"/>
      <c r="W14" s="136" t="s">
        <v>1743</v>
      </c>
      <c r="X14" s="139" t="s">
        <v>1744</v>
      </c>
      <c r="Y14" s="136" t="s">
        <v>342</v>
      </c>
      <c r="Z14" s="139" t="s">
        <v>343</v>
      </c>
      <c r="AA14" s="136" t="s">
        <v>344</v>
      </c>
      <c r="AB14" s="139" t="s">
        <v>345</v>
      </c>
      <c r="AC14" s="388"/>
      <c r="AD14" s="136" t="s">
        <v>978</v>
      </c>
    </row>
    <row r="15" spans="1:30" ht="49.5" customHeight="1">
      <c r="A15" s="73">
        <f t="shared" si="0"/>
        <v>7</v>
      </c>
      <c r="B15" s="73"/>
      <c r="C15" s="384" t="s">
        <v>846</v>
      </c>
      <c r="D15" s="384" t="s">
        <v>715</v>
      </c>
      <c r="E15" s="136" t="s">
        <v>716</v>
      </c>
      <c r="F15" s="136" t="s">
        <v>647</v>
      </c>
      <c r="G15" s="137">
        <v>9100</v>
      </c>
      <c r="H15" s="137">
        <v>33185228</v>
      </c>
      <c r="I15" s="138"/>
      <c r="J15" s="137"/>
      <c r="K15" s="137"/>
      <c r="L15" s="353"/>
      <c r="M15" s="353"/>
      <c r="N15" s="137"/>
      <c r="O15" s="385" t="s">
        <v>717</v>
      </c>
      <c r="P15" s="385" t="s">
        <v>718</v>
      </c>
      <c r="Q15" s="142"/>
      <c r="R15" s="142"/>
      <c r="S15" s="136"/>
      <c r="T15" s="139"/>
      <c r="U15" s="136"/>
      <c r="V15" s="139"/>
      <c r="W15" s="136"/>
      <c r="X15" s="139"/>
      <c r="Y15" s="136"/>
      <c r="Z15" s="139"/>
      <c r="AA15" s="136"/>
      <c r="AB15" s="139"/>
      <c r="AC15" s="388"/>
      <c r="AD15" s="136"/>
    </row>
    <row r="16" spans="1:30" ht="49.5" customHeight="1">
      <c r="A16" s="73">
        <f t="shared" si="0"/>
        <v>8</v>
      </c>
      <c r="B16" s="73"/>
      <c r="C16" s="384" t="s">
        <v>402</v>
      </c>
      <c r="D16" s="384" t="s">
        <v>888</v>
      </c>
      <c r="E16" s="389" t="s">
        <v>889</v>
      </c>
      <c r="F16" s="136" t="s">
        <v>883</v>
      </c>
      <c r="G16" s="137">
        <v>3150</v>
      </c>
      <c r="H16" s="137">
        <v>11700000</v>
      </c>
      <c r="I16" s="138"/>
      <c r="J16" s="137">
        <f>H16</f>
        <v>11700000</v>
      </c>
      <c r="K16" s="137">
        <f>H16-J16</f>
        <v>0</v>
      </c>
      <c r="L16" s="142"/>
      <c r="M16" s="142"/>
      <c r="N16" s="137"/>
      <c r="O16" s="385">
        <v>38869</v>
      </c>
      <c r="P16" s="385" t="s">
        <v>104</v>
      </c>
      <c r="Q16" s="136" t="s">
        <v>403</v>
      </c>
      <c r="R16" s="142" t="s">
        <v>1600</v>
      </c>
      <c r="S16" s="390"/>
      <c r="T16" s="139"/>
      <c r="U16" s="136">
        <v>1</v>
      </c>
      <c r="V16" s="139">
        <v>42957</v>
      </c>
      <c r="W16" s="390"/>
      <c r="X16" s="139" t="s">
        <v>890</v>
      </c>
      <c r="Y16" s="136" t="s">
        <v>404</v>
      </c>
      <c r="Z16" s="139" t="s">
        <v>405</v>
      </c>
      <c r="AA16" s="136"/>
      <c r="AB16" s="139"/>
      <c r="AC16" s="136"/>
      <c r="AD16" s="136" t="s">
        <v>991</v>
      </c>
    </row>
    <row r="17" spans="1:30" ht="49.5" customHeight="1">
      <c r="A17" s="73">
        <f t="shared" si="0"/>
        <v>9</v>
      </c>
      <c r="B17" s="73"/>
      <c r="C17" s="391" t="s">
        <v>928</v>
      </c>
      <c r="D17" s="391" t="s">
        <v>385</v>
      </c>
      <c r="E17" s="136" t="s">
        <v>873</v>
      </c>
      <c r="F17" s="136" t="s">
        <v>883</v>
      </c>
      <c r="G17" s="137">
        <v>5527</v>
      </c>
      <c r="H17" s="137">
        <v>6400000</v>
      </c>
      <c r="I17" s="138"/>
      <c r="J17" s="137"/>
      <c r="K17" s="137"/>
      <c r="L17" s="142"/>
      <c r="M17" s="142"/>
      <c r="N17" s="137"/>
      <c r="O17" s="385" t="s">
        <v>386</v>
      </c>
      <c r="P17" s="392" t="s">
        <v>387</v>
      </c>
      <c r="Q17" s="142"/>
      <c r="R17" s="142"/>
      <c r="S17" s="136" t="s">
        <v>388</v>
      </c>
      <c r="T17" s="139" t="s">
        <v>387</v>
      </c>
      <c r="U17" s="136">
        <v>2</v>
      </c>
      <c r="V17" s="139">
        <v>40031</v>
      </c>
      <c r="W17" s="136" t="s">
        <v>388</v>
      </c>
      <c r="X17" s="139" t="s">
        <v>676</v>
      </c>
      <c r="Y17" s="136" t="s">
        <v>389</v>
      </c>
      <c r="Z17" s="139">
        <v>38364</v>
      </c>
      <c r="AA17" s="136"/>
      <c r="AB17" s="139"/>
      <c r="AC17" s="136"/>
      <c r="AD17" s="136"/>
    </row>
    <row r="18" spans="1:30" ht="49.5" customHeight="1">
      <c r="A18" s="73">
        <f t="shared" si="0"/>
        <v>10</v>
      </c>
      <c r="B18" s="73"/>
      <c r="C18" s="135" t="s">
        <v>392</v>
      </c>
      <c r="D18" s="384" t="s">
        <v>393</v>
      </c>
      <c r="E18" s="136" t="s">
        <v>872</v>
      </c>
      <c r="F18" s="136" t="s">
        <v>883</v>
      </c>
      <c r="G18" s="137">
        <v>4095</v>
      </c>
      <c r="H18" s="137">
        <v>19549831</v>
      </c>
      <c r="I18" s="138"/>
      <c r="J18" s="137"/>
      <c r="K18" s="137"/>
      <c r="L18" s="142"/>
      <c r="M18" s="142"/>
      <c r="N18" s="137"/>
      <c r="O18" s="385"/>
      <c r="P18" s="385"/>
      <c r="Q18" s="142"/>
      <c r="R18" s="142"/>
      <c r="S18" s="136" t="s">
        <v>394</v>
      </c>
      <c r="T18" s="139">
        <v>38838</v>
      </c>
      <c r="U18" s="136">
        <v>2</v>
      </c>
      <c r="V18" s="139" t="s">
        <v>395</v>
      </c>
      <c r="W18" s="136" t="s">
        <v>394</v>
      </c>
      <c r="X18" s="139" t="s">
        <v>677</v>
      </c>
      <c r="Y18" s="136" t="s">
        <v>396</v>
      </c>
      <c r="Z18" s="139" t="s">
        <v>397</v>
      </c>
      <c r="AA18" s="136"/>
      <c r="AB18" s="139"/>
      <c r="AC18" s="136"/>
      <c r="AD18" s="136"/>
    </row>
    <row r="19" spans="1:30" ht="49.5" customHeight="1">
      <c r="A19" s="73">
        <f t="shared" si="0"/>
        <v>11</v>
      </c>
      <c r="B19" s="73"/>
      <c r="C19" s="135" t="s">
        <v>989</v>
      </c>
      <c r="D19" s="384" t="s">
        <v>719</v>
      </c>
      <c r="E19" s="136" t="s">
        <v>719</v>
      </c>
      <c r="F19" s="136" t="s">
        <v>883</v>
      </c>
      <c r="G19" s="137">
        <v>1542</v>
      </c>
      <c r="H19" s="137">
        <v>2800000</v>
      </c>
      <c r="I19" s="138"/>
      <c r="J19" s="137"/>
      <c r="K19" s="137"/>
      <c r="L19" s="142"/>
      <c r="M19" s="142"/>
      <c r="N19" s="137"/>
      <c r="O19" s="385" t="s">
        <v>720</v>
      </c>
      <c r="P19" s="385" t="s">
        <v>720</v>
      </c>
      <c r="Q19" s="142"/>
      <c r="R19" s="142"/>
      <c r="S19" s="136"/>
      <c r="T19" s="139"/>
      <c r="U19" s="136"/>
      <c r="V19" s="139"/>
      <c r="W19" s="136"/>
      <c r="X19" s="139"/>
      <c r="Y19" s="136" t="s">
        <v>721</v>
      </c>
      <c r="Z19" s="139" t="s">
        <v>52</v>
      </c>
      <c r="AA19" s="136"/>
      <c r="AB19" s="139"/>
      <c r="AC19" s="136"/>
      <c r="AD19" s="136"/>
    </row>
    <row r="20" spans="1:30" ht="49.5" customHeight="1">
      <c r="A20" s="73">
        <f t="shared" si="0"/>
        <v>12</v>
      </c>
      <c r="B20" s="73"/>
      <c r="C20" s="135" t="s">
        <v>609</v>
      </c>
      <c r="D20" s="135" t="s">
        <v>610</v>
      </c>
      <c r="E20" s="136" t="s">
        <v>611</v>
      </c>
      <c r="F20" s="136" t="s">
        <v>646</v>
      </c>
      <c r="G20" s="137">
        <v>240064</v>
      </c>
      <c r="H20" s="137">
        <v>60007386</v>
      </c>
      <c r="I20" s="138"/>
      <c r="J20" s="387">
        <v>19500000</v>
      </c>
      <c r="K20" s="387"/>
      <c r="L20" s="142"/>
      <c r="M20" s="142"/>
      <c r="N20" s="387"/>
      <c r="O20" s="385" t="s">
        <v>612</v>
      </c>
      <c r="P20" s="385" t="s">
        <v>613</v>
      </c>
      <c r="Q20" s="142"/>
      <c r="R20" s="142"/>
      <c r="S20" s="136" t="s">
        <v>614</v>
      </c>
      <c r="T20" s="139" t="s">
        <v>615</v>
      </c>
      <c r="U20" s="136">
        <v>1</v>
      </c>
      <c r="V20" s="139" t="s">
        <v>616</v>
      </c>
      <c r="W20" s="136" t="s">
        <v>614</v>
      </c>
      <c r="X20" s="139" t="s">
        <v>680</v>
      </c>
      <c r="Y20" s="136" t="s">
        <v>617</v>
      </c>
      <c r="Z20" s="139">
        <v>40122</v>
      </c>
      <c r="AA20" s="136"/>
      <c r="AB20" s="139"/>
      <c r="AC20" s="136"/>
      <c r="AD20" s="136"/>
    </row>
    <row r="21" spans="1:30" ht="49.5" customHeight="1">
      <c r="A21" s="73">
        <f t="shared" si="0"/>
        <v>13</v>
      </c>
      <c r="B21" s="73"/>
      <c r="C21" s="384" t="s">
        <v>414</v>
      </c>
      <c r="D21" s="384" t="s">
        <v>415</v>
      </c>
      <c r="E21" s="136" t="s">
        <v>416</v>
      </c>
      <c r="F21" s="136" t="s">
        <v>883</v>
      </c>
      <c r="G21" s="137">
        <v>10364</v>
      </c>
      <c r="H21" s="137">
        <v>39468000</v>
      </c>
      <c r="I21" s="138"/>
      <c r="J21" s="137"/>
      <c r="K21" s="137"/>
      <c r="L21" s="142"/>
      <c r="M21" s="142"/>
      <c r="N21" s="137"/>
      <c r="O21" s="385" t="s">
        <v>109</v>
      </c>
      <c r="P21" s="385" t="s">
        <v>417</v>
      </c>
      <c r="Q21" s="142"/>
      <c r="R21" s="142"/>
      <c r="S21" s="136" t="s">
        <v>418</v>
      </c>
      <c r="T21" s="139" t="s">
        <v>419</v>
      </c>
      <c r="U21" s="136">
        <v>1</v>
      </c>
      <c r="V21" s="139">
        <v>40483</v>
      </c>
      <c r="W21" s="136" t="s">
        <v>418</v>
      </c>
      <c r="X21" s="139" t="s">
        <v>679</v>
      </c>
      <c r="Y21" s="136" t="s">
        <v>420</v>
      </c>
      <c r="Z21" s="139" t="s">
        <v>421</v>
      </c>
      <c r="AA21" s="136"/>
      <c r="AB21" s="139"/>
      <c r="AC21" s="136"/>
      <c r="AD21" s="136"/>
    </row>
    <row r="22" spans="1:30" ht="49.5" customHeight="1">
      <c r="A22" s="73">
        <f t="shared" si="0"/>
        <v>14</v>
      </c>
      <c r="B22" s="73"/>
      <c r="C22" s="135" t="s">
        <v>625</v>
      </c>
      <c r="D22" s="135" t="s">
        <v>626</v>
      </c>
      <c r="E22" s="136" t="s">
        <v>627</v>
      </c>
      <c r="F22" s="136" t="s">
        <v>645</v>
      </c>
      <c r="G22" s="137">
        <v>640000</v>
      </c>
      <c r="H22" s="137">
        <v>120034000</v>
      </c>
      <c r="I22" s="138"/>
      <c r="J22" s="387"/>
      <c r="K22" s="387"/>
      <c r="L22" s="142"/>
      <c r="M22" s="142"/>
      <c r="N22" s="387"/>
      <c r="O22" s="385" t="s">
        <v>628</v>
      </c>
      <c r="P22" s="385" t="s">
        <v>629</v>
      </c>
      <c r="Q22" s="142"/>
      <c r="R22" s="142"/>
      <c r="S22" s="136" t="s">
        <v>630</v>
      </c>
      <c r="T22" s="139" t="s">
        <v>419</v>
      </c>
      <c r="U22" s="136"/>
      <c r="V22" s="139"/>
      <c r="W22" s="136" t="s">
        <v>630</v>
      </c>
      <c r="X22" s="139" t="s">
        <v>419</v>
      </c>
      <c r="Y22" s="136"/>
      <c r="Z22" s="139"/>
      <c r="AA22" s="136"/>
      <c r="AB22" s="139"/>
      <c r="AC22" s="136"/>
      <c r="AD22" s="136"/>
    </row>
    <row r="23" spans="1:30" ht="49.5" customHeight="1">
      <c r="A23" s="73">
        <f t="shared" si="0"/>
        <v>15</v>
      </c>
      <c r="B23" s="73"/>
      <c r="C23" s="384" t="s">
        <v>429</v>
      </c>
      <c r="D23" s="384" t="s">
        <v>430</v>
      </c>
      <c r="E23" s="136" t="s">
        <v>636</v>
      </c>
      <c r="F23" s="136" t="s">
        <v>901</v>
      </c>
      <c r="G23" s="137">
        <v>5770</v>
      </c>
      <c r="H23" s="137">
        <v>14732000</v>
      </c>
      <c r="I23" s="138"/>
      <c r="J23" s="137"/>
      <c r="K23" s="137"/>
      <c r="L23" s="142"/>
      <c r="M23" s="142"/>
      <c r="N23" s="137"/>
      <c r="O23" s="385" t="s">
        <v>431</v>
      </c>
      <c r="P23" s="385" t="s">
        <v>432</v>
      </c>
      <c r="Q23" s="142"/>
      <c r="R23" s="142"/>
      <c r="S23" s="136" t="s">
        <v>433</v>
      </c>
      <c r="T23" s="139">
        <v>39328</v>
      </c>
      <c r="U23" s="136">
        <v>2</v>
      </c>
      <c r="V23" s="139">
        <v>41894</v>
      </c>
      <c r="W23" s="136" t="s">
        <v>433</v>
      </c>
      <c r="X23" s="139" t="s">
        <v>681</v>
      </c>
      <c r="Y23" s="136" t="s">
        <v>434</v>
      </c>
      <c r="Z23" s="139" t="s">
        <v>435</v>
      </c>
      <c r="AA23" s="136"/>
      <c r="AB23" s="139"/>
      <c r="AC23" s="136"/>
      <c r="AD23" s="136" t="s">
        <v>974</v>
      </c>
    </row>
    <row r="24" spans="1:30" ht="49.5" customHeight="1">
      <c r="A24" s="73">
        <f t="shared" si="0"/>
        <v>16</v>
      </c>
      <c r="B24" s="73"/>
      <c r="C24" s="384" t="s">
        <v>929</v>
      </c>
      <c r="D24" s="384" t="s">
        <v>354</v>
      </c>
      <c r="E24" s="136" t="s">
        <v>634</v>
      </c>
      <c r="F24" s="136" t="s">
        <v>901</v>
      </c>
      <c r="G24" s="137">
        <v>3633</v>
      </c>
      <c r="H24" s="137">
        <v>6400000</v>
      </c>
      <c r="I24" s="138"/>
      <c r="J24" s="137"/>
      <c r="K24" s="137"/>
      <c r="L24" s="142"/>
      <c r="M24" s="142"/>
      <c r="N24" s="137"/>
      <c r="O24" s="385" t="s">
        <v>355</v>
      </c>
      <c r="P24" s="385" t="s">
        <v>356</v>
      </c>
      <c r="Q24" s="142"/>
      <c r="R24" s="142"/>
      <c r="S24" s="136" t="s">
        <v>357</v>
      </c>
      <c r="T24" s="139" t="s">
        <v>358</v>
      </c>
      <c r="U24" s="136"/>
      <c r="V24" s="139"/>
      <c r="W24" s="136" t="s">
        <v>357</v>
      </c>
      <c r="X24" s="139" t="s">
        <v>358</v>
      </c>
      <c r="Y24" s="136" t="s">
        <v>359</v>
      </c>
      <c r="Z24" s="139" t="s">
        <v>360</v>
      </c>
      <c r="AA24" s="136"/>
      <c r="AB24" s="139"/>
      <c r="AC24" s="136"/>
      <c r="AD24" s="136"/>
    </row>
    <row r="25" spans="1:30" ht="49.5" customHeight="1">
      <c r="A25" s="73">
        <f t="shared" si="0"/>
        <v>17</v>
      </c>
      <c r="B25" s="73"/>
      <c r="C25" s="384" t="s">
        <v>929</v>
      </c>
      <c r="D25" s="384" t="s">
        <v>584</v>
      </c>
      <c r="E25" s="136" t="s">
        <v>870</v>
      </c>
      <c r="F25" s="136" t="s">
        <v>885</v>
      </c>
      <c r="G25" s="137">
        <v>7340</v>
      </c>
      <c r="H25" s="137">
        <v>5553000</v>
      </c>
      <c r="I25" s="138"/>
      <c r="J25" s="137"/>
      <c r="K25" s="137"/>
      <c r="L25" s="142"/>
      <c r="M25" s="142"/>
      <c r="N25" s="137"/>
      <c r="O25" s="385" t="s">
        <v>585</v>
      </c>
      <c r="P25" s="385" t="s">
        <v>39</v>
      </c>
      <c r="Q25" s="142"/>
      <c r="R25" s="142"/>
      <c r="S25" s="136" t="s">
        <v>586</v>
      </c>
      <c r="T25" s="139" t="s">
        <v>587</v>
      </c>
      <c r="U25" s="136"/>
      <c r="V25" s="139"/>
      <c r="W25" s="136" t="s">
        <v>586</v>
      </c>
      <c r="X25" s="139" t="s">
        <v>587</v>
      </c>
      <c r="Y25" s="136" t="s">
        <v>588</v>
      </c>
      <c r="Z25" s="139" t="s">
        <v>587</v>
      </c>
      <c r="AA25" s="136"/>
      <c r="AB25" s="139"/>
      <c r="AC25" s="136"/>
      <c r="AD25" s="136"/>
    </row>
    <row r="26" spans="1:30" ht="49.5" customHeight="1">
      <c r="A26" s="73">
        <f t="shared" si="0"/>
        <v>18</v>
      </c>
      <c r="B26" s="73"/>
      <c r="C26" s="135" t="s">
        <v>655</v>
      </c>
      <c r="D26" s="135" t="s">
        <v>631</v>
      </c>
      <c r="E26" s="136" t="s">
        <v>941</v>
      </c>
      <c r="F26" s="136" t="s">
        <v>600</v>
      </c>
      <c r="G26" s="137">
        <v>2761</v>
      </c>
      <c r="H26" s="137">
        <v>29239977</v>
      </c>
      <c r="I26" s="138"/>
      <c r="J26" s="387"/>
      <c r="K26" s="387"/>
      <c r="L26" s="142"/>
      <c r="M26" s="142"/>
      <c r="N26" s="387"/>
      <c r="O26" s="385" t="s">
        <v>632</v>
      </c>
      <c r="P26" s="385" t="s">
        <v>633</v>
      </c>
      <c r="Q26" s="142"/>
      <c r="R26" s="142"/>
      <c r="S26" s="136" t="s">
        <v>656</v>
      </c>
      <c r="T26" s="139" t="s">
        <v>657</v>
      </c>
      <c r="U26" s="136"/>
      <c r="V26" s="139"/>
      <c r="W26" s="136" t="s">
        <v>656</v>
      </c>
      <c r="X26" s="139" t="s">
        <v>657</v>
      </c>
      <c r="Y26" s="136"/>
      <c r="Z26" s="139"/>
      <c r="AA26" s="136"/>
      <c r="AB26" s="139"/>
      <c r="AC26" s="136"/>
      <c r="AD26" s="136"/>
    </row>
    <row r="27" spans="1:30" ht="49.5" customHeight="1">
      <c r="A27" s="73">
        <f t="shared" si="0"/>
        <v>19</v>
      </c>
      <c r="B27" s="73"/>
      <c r="C27" s="384" t="s">
        <v>529</v>
      </c>
      <c r="D27" s="384" t="s">
        <v>530</v>
      </c>
      <c r="E27" s="136" t="s">
        <v>869</v>
      </c>
      <c r="F27" s="136"/>
      <c r="G27" s="137">
        <v>25193</v>
      </c>
      <c r="H27" s="137">
        <v>25500000</v>
      </c>
      <c r="I27" s="138"/>
      <c r="J27" s="137"/>
      <c r="K27" s="137"/>
      <c r="L27" s="142"/>
      <c r="M27" s="142"/>
      <c r="N27" s="137"/>
      <c r="O27" s="385" t="s">
        <v>531</v>
      </c>
      <c r="P27" s="385" t="s">
        <v>173</v>
      </c>
      <c r="Q27" s="142"/>
      <c r="R27" s="142"/>
      <c r="S27" s="136" t="s">
        <v>532</v>
      </c>
      <c r="T27" s="139">
        <v>39184</v>
      </c>
      <c r="U27" s="136">
        <v>2</v>
      </c>
      <c r="V27" s="139" t="s">
        <v>533</v>
      </c>
      <c r="W27" s="136" t="s">
        <v>532</v>
      </c>
      <c r="X27" s="139" t="s">
        <v>682</v>
      </c>
      <c r="Y27" s="136" t="s">
        <v>534</v>
      </c>
      <c r="Z27" s="139" t="s">
        <v>535</v>
      </c>
      <c r="AA27" s="136"/>
      <c r="AB27" s="139"/>
      <c r="AC27" s="136"/>
      <c r="AD27" s="136"/>
    </row>
    <row r="28" spans="1:30" ht="49.5" customHeight="1">
      <c r="A28" s="73">
        <f t="shared" si="0"/>
        <v>20</v>
      </c>
      <c r="B28" s="73"/>
      <c r="C28" s="384" t="s">
        <v>422</v>
      </c>
      <c r="D28" s="384" t="s">
        <v>423</v>
      </c>
      <c r="E28" s="136" t="s">
        <v>868</v>
      </c>
      <c r="F28" s="136" t="s">
        <v>883</v>
      </c>
      <c r="G28" s="137">
        <v>3162</v>
      </c>
      <c r="H28" s="137">
        <v>30000000</v>
      </c>
      <c r="I28" s="138"/>
      <c r="J28" s="137"/>
      <c r="K28" s="137"/>
      <c r="L28" s="142"/>
      <c r="M28" s="142"/>
      <c r="N28" s="137"/>
      <c r="O28" s="385" t="s">
        <v>424</v>
      </c>
      <c r="P28" s="385" t="s">
        <v>425</v>
      </c>
      <c r="Q28" s="142"/>
      <c r="R28" s="142"/>
      <c r="S28" s="136" t="s">
        <v>426</v>
      </c>
      <c r="T28" s="139">
        <v>39692</v>
      </c>
      <c r="U28" s="136">
        <v>1</v>
      </c>
      <c r="V28" s="139">
        <v>41155</v>
      </c>
      <c r="W28" s="136" t="s">
        <v>426</v>
      </c>
      <c r="X28" s="139" t="s">
        <v>683</v>
      </c>
      <c r="Y28" s="136" t="s">
        <v>427</v>
      </c>
      <c r="Z28" s="139" t="s">
        <v>428</v>
      </c>
      <c r="AA28" s="136"/>
      <c r="AB28" s="139"/>
      <c r="AC28" s="136"/>
      <c r="AD28" s="136" t="s">
        <v>975</v>
      </c>
    </row>
    <row r="29" spans="1:30" ht="49.5" customHeight="1">
      <c r="A29" s="73">
        <f t="shared" si="0"/>
        <v>21</v>
      </c>
      <c r="B29" s="73"/>
      <c r="C29" s="384" t="s">
        <v>803</v>
      </c>
      <c r="D29" s="384" t="s">
        <v>436</v>
      </c>
      <c r="E29" s="136" t="s">
        <v>637</v>
      </c>
      <c r="F29" s="136" t="s">
        <v>883</v>
      </c>
      <c r="G29" s="137">
        <v>1742</v>
      </c>
      <c r="H29" s="137">
        <v>6674685</v>
      </c>
      <c r="I29" s="138"/>
      <c r="J29" s="137"/>
      <c r="K29" s="137"/>
      <c r="L29" s="142"/>
      <c r="M29" s="142"/>
      <c r="N29" s="137"/>
      <c r="O29" s="385" t="s">
        <v>437</v>
      </c>
      <c r="P29" s="385" t="s">
        <v>438</v>
      </c>
      <c r="Q29" s="142"/>
      <c r="R29" s="142"/>
      <c r="S29" s="136" t="s">
        <v>439</v>
      </c>
      <c r="T29" s="139" t="s">
        <v>440</v>
      </c>
      <c r="U29" s="136"/>
      <c r="V29" s="139"/>
      <c r="W29" s="136" t="s">
        <v>439</v>
      </c>
      <c r="X29" s="139" t="s">
        <v>440</v>
      </c>
      <c r="Y29" s="136" t="s">
        <v>441</v>
      </c>
      <c r="Z29" s="139">
        <v>39911</v>
      </c>
      <c r="AA29" s="136"/>
      <c r="AB29" s="139"/>
      <c r="AC29" s="136"/>
      <c r="AD29" s="136"/>
    </row>
    <row r="30" spans="1:30" ht="49.5" customHeight="1">
      <c r="A30" s="73">
        <f t="shared" si="0"/>
        <v>22</v>
      </c>
      <c r="B30" s="73"/>
      <c r="C30" s="384" t="s">
        <v>802</v>
      </c>
      <c r="D30" s="384" t="s">
        <v>442</v>
      </c>
      <c r="E30" s="136" t="s">
        <v>995</v>
      </c>
      <c r="F30" s="136" t="s">
        <v>883</v>
      </c>
      <c r="G30" s="137">
        <v>3721</v>
      </c>
      <c r="H30" s="137">
        <v>3500000</v>
      </c>
      <c r="I30" s="138"/>
      <c r="J30" s="137"/>
      <c r="K30" s="137"/>
      <c r="L30" s="142"/>
      <c r="M30" s="142"/>
      <c r="N30" s="137"/>
      <c r="O30" s="385" t="s">
        <v>443</v>
      </c>
      <c r="P30" s="385" t="s">
        <v>444</v>
      </c>
      <c r="Q30" s="142"/>
      <c r="R30" s="142"/>
      <c r="S30" s="136" t="s">
        <v>445</v>
      </c>
      <c r="T30" s="139" t="s">
        <v>46</v>
      </c>
      <c r="U30" s="136"/>
      <c r="V30" s="139"/>
      <c r="W30" s="136" t="s">
        <v>445</v>
      </c>
      <c r="X30" s="139" t="s">
        <v>46</v>
      </c>
      <c r="Y30" s="136" t="s">
        <v>446</v>
      </c>
      <c r="Z30" s="139" t="s">
        <v>391</v>
      </c>
      <c r="AA30" s="136"/>
      <c r="AB30" s="139"/>
      <c r="AC30" s="136"/>
      <c r="AD30" s="136"/>
    </row>
    <row r="31" spans="1:30" ht="49.5" customHeight="1">
      <c r="A31" s="73">
        <f t="shared" si="0"/>
        <v>23</v>
      </c>
      <c r="B31" s="73"/>
      <c r="C31" s="384" t="s">
        <v>447</v>
      </c>
      <c r="D31" s="384" t="s">
        <v>448</v>
      </c>
      <c r="E31" s="136" t="s">
        <v>638</v>
      </c>
      <c r="F31" s="136" t="s">
        <v>883</v>
      </c>
      <c r="G31" s="137">
        <v>2573</v>
      </c>
      <c r="H31" s="137">
        <v>10000000</v>
      </c>
      <c r="I31" s="138"/>
      <c r="J31" s="137"/>
      <c r="K31" s="137"/>
      <c r="L31" s="142"/>
      <c r="M31" s="142"/>
      <c r="N31" s="137"/>
      <c r="O31" s="385" t="s">
        <v>50</v>
      </c>
      <c r="P31" s="385" t="s">
        <v>449</v>
      </c>
      <c r="Q31" s="142"/>
      <c r="R31" s="142"/>
      <c r="S31" s="136" t="s">
        <v>450</v>
      </c>
      <c r="T31" s="139">
        <v>39579</v>
      </c>
      <c r="U31" s="136"/>
      <c r="V31" s="139"/>
      <c r="W31" s="136" t="s">
        <v>450</v>
      </c>
      <c r="X31" s="139">
        <v>39579</v>
      </c>
      <c r="Y31" s="136" t="s">
        <v>451</v>
      </c>
      <c r="Z31" s="139" t="s">
        <v>390</v>
      </c>
      <c r="AA31" s="136"/>
      <c r="AB31" s="139"/>
      <c r="AC31" s="136"/>
      <c r="AD31" s="136" t="s">
        <v>980</v>
      </c>
    </row>
    <row r="32" spans="1:30" ht="49.5" customHeight="1">
      <c r="A32" s="73">
        <f t="shared" si="0"/>
        <v>24</v>
      </c>
      <c r="B32" s="73"/>
      <c r="C32" s="384" t="s">
        <v>589</v>
      </c>
      <c r="D32" s="384" t="s">
        <v>858</v>
      </c>
      <c r="E32" s="136" t="s">
        <v>664</v>
      </c>
      <c r="F32" s="136"/>
      <c r="G32" s="137">
        <v>8765</v>
      </c>
      <c r="H32" s="137">
        <v>7500000</v>
      </c>
      <c r="I32" s="138"/>
      <c r="J32" s="137"/>
      <c r="K32" s="137"/>
      <c r="L32" s="142"/>
      <c r="M32" s="142"/>
      <c r="N32" s="137"/>
      <c r="O32" s="385"/>
      <c r="P32" s="385"/>
      <c r="Q32" s="142"/>
      <c r="R32" s="142"/>
      <c r="S32" s="136"/>
      <c r="T32" s="139"/>
      <c r="U32" s="136"/>
      <c r="V32" s="139"/>
      <c r="W32" s="136"/>
      <c r="X32" s="139"/>
      <c r="Y32" s="136" t="s">
        <v>590</v>
      </c>
      <c r="Z32" s="139">
        <v>40089</v>
      </c>
      <c r="AA32" s="136"/>
      <c r="AB32" s="139"/>
      <c r="AC32" s="136"/>
      <c r="AD32" s="136"/>
    </row>
    <row r="33" spans="1:30" ht="49.5" customHeight="1">
      <c r="A33" s="73">
        <f t="shared" si="0"/>
        <v>25</v>
      </c>
      <c r="B33" s="73"/>
      <c r="C33" s="135" t="s">
        <v>857</v>
      </c>
      <c r="D33" s="135" t="s">
        <v>604</v>
      </c>
      <c r="E33" s="136" t="s">
        <v>942</v>
      </c>
      <c r="F33" s="136" t="s">
        <v>883</v>
      </c>
      <c r="G33" s="137">
        <v>1141152.8</v>
      </c>
      <c r="H33" s="137">
        <v>1726227440</v>
      </c>
      <c r="I33" s="138"/>
      <c r="J33" s="387"/>
      <c r="K33" s="387"/>
      <c r="L33" s="142"/>
      <c r="M33" s="142"/>
      <c r="N33" s="387"/>
      <c r="O33" s="385" t="s">
        <v>605</v>
      </c>
      <c r="P33" s="385" t="s">
        <v>606</v>
      </c>
      <c r="Q33" s="142"/>
      <c r="R33" s="142"/>
      <c r="S33" s="136" t="s">
        <v>607</v>
      </c>
      <c r="T33" s="139">
        <v>39998</v>
      </c>
      <c r="U33" s="136">
        <v>2</v>
      </c>
      <c r="V33" s="139" t="s">
        <v>608</v>
      </c>
      <c r="W33" s="136" t="s">
        <v>607</v>
      </c>
      <c r="X33" s="139" t="s">
        <v>684</v>
      </c>
      <c r="Y33" s="136"/>
      <c r="Z33" s="139"/>
      <c r="AA33" s="139"/>
      <c r="AB33" s="139"/>
      <c r="AC33" s="139"/>
      <c r="AD33" s="139"/>
    </row>
    <row r="34" spans="1:30" ht="49.5" customHeight="1">
      <c r="A34" s="73">
        <f t="shared" si="0"/>
        <v>26</v>
      </c>
      <c r="B34" s="73"/>
      <c r="C34" s="384" t="s">
        <v>2126</v>
      </c>
      <c r="D34" s="384" t="s">
        <v>859</v>
      </c>
      <c r="E34" s="136" t="s">
        <v>855</v>
      </c>
      <c r="F34" s="136" t="s">
        <v>883</v>
      </c>
      <c r="G34" s="137">
        <v>1970</v>
      </c>
      <c r="H34" s="137">
        <v>2541000</v>
      </c>
      <c r="I34" s="138"/>
      <c r="J34" s="137"/>
      <c r="K34" s="137"/>
      <c r="L34" s="142"/>
      <c r="M34" s="142"/>
      <c r="N34" s="137"/>
      <c r="O34" s="385" t="s">
        <v>380</v>
      </c>
      <c r="P34" s="385" t="s">
        <v>381</v>
      </c>
      <c r="Q34" s="142"/>
      <c r="R34" s="142"/>
      <c r="S34" s="136" t="s">
        <v>382</v>
      </c>
      <c r="T34" s="139">
        <v>39879</v>
      </c>
      <c r="U34" s="136"/>
      <c r="V34" s="139"/>
      <c r="W34" s="136" t="s">
        <v>382</v>
      </c>
      <c r="X34" s="139">
        <v>39879</v>
      </c>
      <c r="Y34" s="136" t="s">
        <v>383</v>
      </c>
      <c r="Z34" s="139" t="s">
        <v>384</v>
      </c>
      <c r="AA34" s="136"/>
      <c r="AB34" s="139"/>
      <c r="AC34" s="136"/>
      <c r="AD34" s="136"/>
    </row>
    <row r="35" spans="1:30" ht="49.5" customHeight="1">
      <c r="A35" s="73">
        <f t="shared" si="0"/>
        <v>27</v>
      </c>
      <c r="B35" s="73"/>
      <c r="C35" s="384" t="s">
        <v>856</v>
      </c>
      <c r="D35" s="384" t="s">
        <v>576</v>
      </c>
      <c r="E35" s="370" t="s">
        <v>658</v>
      </c>
      <c r="F35" s="136" t="s">
        <v>902</v>
      </c>
      <c r="G35" s="137">
        <v>1000</v>
      </c>
      <c r="H35" s="137">
        <v>1200000</v>
      </c>
      <c r="I35" s="138"/>
      <c r="J35" s="137"/>
      <c r="K35" s="137"/>
      <c r="L35" s="142"/>
      <c r="M35" s="142"/>
      <c r="N35" s="137"/>
      <c r="O35" s="385"/>
      <c r="P35" s="385"/>
      <c r="Q35" s="142"/>
      <c r="R35" s="142"/>
      <c r="S35" s="136" t="s">
        <v>654</v>
      </c>
      <c r="T35" s="139">
        <v>40305</v>
      </c>
      <c r="U35" s="136"/>
      <c r="V35" s="139"/>
      <c r="W35" s="136" t="s">
        <v>654</v>
      </c>
      <c r="X35" s="139">
        <v>40305</v>
      </c>
      <c r="Y35" s="136" t="s">
        <v>577</v>
      </c>
      <c r="Z35" s="139">
        <v>40519</v>
      </c>
      <c r="AA35" s="136"/>
      <c r="AB35" s="139"/>
      <c r="AC35" s="136"/>
      <c r="AD35" s="136"/>
    </row>
    <row r="36" spans="1:30" ht="49.5" customHeight="1">
      <c r="A36" s="73">
        <f t="shared" si="0"/>
        <v>28</v>
      </c>
      <c r="B36" s="73"/>
      <c r="C36" s="384" t="s">
        <v>367</v>
      </c>
      <c r="D36" s="384" t="s">
        <v>368</v>
      </c>
      <c r="E36" s="136" t="s">
        <v>635</v>
      </c>
      <c r="F36" s="136" t="s">
        <v>883</v>
      </c>
      <c r="G36" s="137">
        <v>3368</v>
      </c>
      <c r="H36" s="137">
        <v>7000000</v>
      </c>
      <c r="I36" s="138"/>
      <c r="J36" s="137"/>
      <c r="K36" s="137"/>
      <c r="L36" s="142"/>
      <c r="M36" s="142"/>
      <c r="N36" s="137"/>
      <c r="O36" s="385" t="s">
        <v>369</v>
      </c>
      <c r="P36" s="385" t="s">
        <v>370</v>
      </c>
      <c r="Q36" s="142"/>
      <c r="R36" s="142"/>
      <c r="S36" s="136" t="s">
        <v>371</v>
      </c>
      <c r="T36" s="139" t="s">
        <v>372</v>
      </c>
      <c r="U36" s="136"/>
      <c r="V36" s="139"/>
      <c r="W36" s="136" t="s">
        <v>371</v>
      </c>
      <c r="X36" s="139" t="s">
        <v>372</v>
      </c>
      <c r="Y36" s="136" t="s">
        <v>373</v>
      </c>
      <c r="Z36" s="139" t="s">
        <v>374</v>
      </c>
      <c r="AA36" s="136"/>
      <c r="AB36" s="139"/>
      <c r="AC36" s="136"/>
      <c r="AD36" s="136" t="s">
        <v>976</v>
      </c>
    </row>
    <row r="37" spans="1:30" ht="49.5" customHeight="1">
      <c r="A37" s="73">
        <f t="shared" si="0"/>
        <v>29</v>
      </c>
      <c r="B37" s="73"/>
      <c r="C37" s="384" t="s">
        <v>406</v>
      </c>
      <c r="D37" s="384" t="s">
        <v>407</v>
      </c>
      <c r="E37" s="136" t="s">
        <v>864</v>
      </c>
      <c r="F37" s="136" t="s">
        <v>883</v>
      </c>
      <c r="G37" s="137">
        <v>10187</v>
      </c>
      <c r="H37" s="137">
        <v>56400000</v>
      </c>
      <c r="I37" s="138"/>
      <c r="J37" s="137">
        <v>17000000</v>
      </c>
      <c r="K37" s="137">
        <v>39400000</v>
      </c>
      <c r="L37" s="142"/>
      <c r="M37" s="142"/>
      <c r="N37" s="137"/>
      <c r="O37" s="385" t="s">
        <v>408</v>
      </c>
      <c r="P37" s="385" t="s">
        <v>409</v>
      </c>
      <c r="Q37" s="142"/>
      <c r="R37" s="142"/>
      <c r="S37" s="136" t="s">
        <v>410</v>
      </c>
      <c r="T37" s="139" t="s">
        <v>411</v>
      </c>
      <c r="U37" s="136">
        <v>1</v>
      </c>
      <c r="V37" s="139" t="s">
        <v>412</v>
      </c>
      <c r="W37" s="136" t="s">
        <v>410</v>
      </c>
      <c r="X37" s="139" t="s">
        <v>685</v>
      </c>
      <c r="Y37" s="136" t="s">
        <v>413</v>
      </c>
      <c r="Z37" s="139">
        <v>40157</v>
      </c>
      <c r="AA37" s="136"/>
      <c r="AB37" s="139"/>
      <c r="AC37" s="136"/>
      <c r="AD37" s="136" t="s">
        <v>977</v>
      </c>
    </row>
    <row r="38" spans="1:30" ht="49.5" customHeight="1">
      <c r="A38" s="73">
        <f t="shared" si="0"/>
        <v>30</v>
      </c>
      <c r="B38" s="73"/>
      <c r="C38" s="384" t="s">
        <v>540</v>
      </c>
      <c r="D38" s="384" t="s">
        <v>1912</v>
      </c>
      <c r="E38" s="136" t="s">
        <v>541</v>
      </c>
      <c r="F38" s="136" t="s">
        <v>883</v>
      </c>
      <c r="G38" s="137">
        <v>23737</v>
      </c>
      <c r="H38" s="137">
        <v>45000000</v>
      </c>
      <c r="I38" s="138"/>
      <c r="J38" s="137">
        <v>45000000</v>
      </c>
      <c r="K38" s="137"/>
      <c r="L38" s="142"/>
      <c r="M38" s="142"/>
      <c r="N38" s="137"/>
      <c r="O38" s="385" t="s">
        <v>542</v>
      </c>
      <c r="P38" s="385" t="s">
        <v>543</v>
      </c>
      <c r="Q38" s="142"/>
      <c r="R38" s="142"/>
      <c r="S38" s="136" t="s">
        <v>544</v>
      </c>
      <c r="T38" s="139">
        <v>40640</v>
      </c>
      <c r="U38" s="136">
        <v>1</v>
      </c>
      <c r="V38" s="139" t="s">
        <v>545</v>
      </c>
      <c r="W38" s="136" t="s">
        <v>544</v>
      </c>
      <c r="X38" s="139" t="s">
        <v>686</v>
      </c>
      <c r="Y38" s="136" t="s">
        <v>546</v>
      </c>
      <c r="Z38" s="139">
        <v>42705</v>
      </c>
      <c r="AA38" s="136"/>
      <c r="AB38" s="139"/>
      <c r="AC38" s="136"/>
      <c r="AD38" s="136"/>
    </row>
    <row r="39" spans="1:30" ht="49.5" customHeight="1">
      <c r="A39" s="73">
        <f t="shared" si="0"/>
        <v>31</v>
      </c>
      <c r="B39" s="73"/>
      <c r="C39" s="384" t="s">
        <v>452</v>
      </c>
      <c r="D39" s="384" t="s">
        <v>453</v>
      </c>
      <c r="E39" s="136" t="s">
        <v>454</v>
      </c>
      <c r="F39" s="136" t="s">
        <v>883</v>
      </c>
      <c r="G39" s="137">
        <v>2037</v>
      </c>
      <c r="H39" s="137">
        <v>8292540</v>
      </c>
      <c r="I39" s="138"/>
      <c r="J39" s="137"/>
      <c r="K39" s="137"/>
      <c r="L39" s="142"/>
      <c r="M39" s="142"/>
      <c r="N39" s="137"/>
      <c r="O39" s="385" t="s">
        <v>455</v>
      </c>
      <c r="P39" s="385" t="s">
        <v>113</v>
      </c>
      <c r="Q39" s="142"/>
      <c r="R39" s="142"/>
      <c r="S39" s="136" t="s">
        <v>456</v>
      </c>
      <c r="T39" s="139" t="s">
        <v>457</v>
      </c>
      <c r="U39" s="136">
        <v>1</v>
      </c>
      <c r="V39" s="139">
        <v>41491</v>
      </c>
      <c r="W39" s="136" t="s">
        <v>456</v>
      </c>
      <c r="X39" s="139" t="s">
        <v>687</v>
      </c>
      <c r="Y39" s="136" t="s">
        <v>458</v>
      </c>
      <c r="Z39" s="139" t="s">
        <v>459</v>
      </c>
      <c r="AA39" s="136"/>
      <c r="AB39" s="139"/>
      <c r="AC39" s="136"/>
      <c r="AD39" s="136"/>
    </row>
    <row r="40" spans="1:30" ht="49.5" customHeight="1">
      <c r="A40" s="73">
        <f aca="true" t="shared" si="1" ref="A40:A61">A39+1</f>
        <v>32</v>
      </c>
      <c r="B40" s="73"/>
      <c r="C40" s="384" t="s">
        <v>346</v>
      </c>
      <c r="D40" s="384" t="s">
        <v>347</v>
      </c>
      <c r="E40" s="136" t="s">
        <v>348</v>
      </c>
      <c r="F40" s="136" t="s">
        <v>883</v>
      </c>
      <c r="G40" s="137">
        <v>12086</v>
      </c>
      <c r="H40" s="137">
        <v>20640679</v>
      </c>
      <c r="I40" s="138"/>
      <c r="J40" s="137"/>
      <c r="K40" s="137"/>
      <c r="L40" s="353"/>
      <c r="M40" s="353"/>
      <c r="N40" s="137"/>
      <c r="O40" s="385" t="s">
        <v>349</v>
      </c>
      <c r="P40" s="385">
        <v>41609</v>
      </c>
      <c r="Q40" s="142"/>
      <c r="R40" s="142"/>
      <c r="S40" s="136" t="s">
        <v>350</v>
      </c>
      <c r="T40" s="139" t="s">
        <v>351</v>
      </c>
      <c r="U40" s="136">
        <v>1</v>
      </c>
      <c r="V40" s="139" t="s">
        <v>352</v>
      </c>
      <c r="W40" s="136" t="s">
        <v>350</v>
      </c>
      <c r="X40" s="139" t="s">
        <v>688</v>
      </c>
      <c r="Y40" s="136" t="s">
        <v>353</v>
      </c>
      <c r="Z40" s="139">
        <v>41367</v>
      </c>
      <c r="AA40" s="136"/>
      <c r="AB40" s="139"/>
      <c r="AC40" s="136"/>
      <c r="AD40" s="136"/>
    </row>
    <row r="41" spans="1:30" ht="49.5" customHeight="1">
      <c r="A41" s="73">
        <f t="shared" si="1"/>
        <v>33</v>
      </c>
      <c r="B41" s="73"/>
      <c r="C41" s="384" t="s">
        <v>466</v>
      </c>
      <c r="D41" s="384" t="s">
        <v>467</v>
      </c>
      <c r="E41" s="136" t="s">
        <v>866</v>
      </c>
      <c r="F41" s="136" t="s">
        <v>883</v>
      </c>
      <c r="G41" s="137">
        <v>4281</v>
      </c>
      <c r="H41" s="137">
        <v>10863000</v>
      </c>
      <c r="I41" s="138"/>
      <c r="J41" s="137"/>
      <c r="K41" s="137"/>
      <c r="L41" s="142"/>
      <c r="M41" s="142"/>
      <c r="N41" s="137"/>
      <c r="O41" s="385" t="s">
        <v>468</v>
      </c>
      <c r="P41" s="385" t="s">
        <v>469</v>
      </c>
      <c r="Q41" s="142"/>
      <c r="R41" s="142"/>
      <c r="S41" s="136" t="s">
        <v>470</v>
      </c>
      <c r="T41" s="139" t="s">
        <v>463</v>
      </c>
      <c r="U41" s="136">
        <v>1</v>
      </c>
      <c r="V41" s="139" t="s">
        <v>471</v>
      </c>
      <c r="W41" s="136" t="s">
        <v>470</v>
      </c>
      <c r="X41" s="139" t="s">
        <v>691</v>
      </c>
      <c r="Y41" s="136" t="s">
        <v>472</v>
      </c>
      <c r="Z41" s="139" t="s">
        <v>473</v>
      </c>
      <c r="AA41" s="136"/>
      <c r="AB41" s="139"/>
      <c r="AC41" s="136"/>
      <c r="AD41" s="136"/>
    </row>
    <row r="42" spans="1:30" ht="49.5" customHeight="1">
      <c r="A42" s="73">
        <f t="shared" si="1"/>
        <v>34</v>
      </c>
      <c r="B42" s="73"/>
      <c r="C42" s="384" t="s">
        <v>367</v>
      </c>
      <c r="D42" s="384" t="s">
        <v>474</v>
      </c>
      <c r="E42" s="136" t="s">
        <v>475</v>
      </c>
      <c r="F42" s="136" t="s">
        <v>883</v>
      </c>
      <c r="G42" s="137">
        <v>5299</v>
      </c>
      <c r="H42" s="137">
        <v>10700000</v>
      </c>
      <c r="I42" s="138"/>
      <c r="J42" s="137"/>
      <c r="K42" s="137"/>
      <c r="L42" s="142"/>
      <c r="M42" s="142"/>
      <c r="N42" s="137"/>
      <c r="O42" s="385" t="s">
        <v>476</v>
      </c>
      <c r="P42" s="385" t="s">
        <v>477</v>
      </c>
      <c r="Q42" s="142"/>
      <c r="R42" s="142"/>
      <c r="S42" s="136" t="s">
        <v>478</v>
      </c>
      <c r="T42" s="139" t="s">
        <v>463</v>
      </c>
      <c r="U42" s="136">
        <v>2</v>
      </c>
      <c r="V42" s="139" t="s">
        <v>479</v>
      </c>
      <c r="W42" s="136" t="s">
        <v>478</v>
      </c>
      <c r="X42" s="139" t="s">
        <v>692</v>
      </c>
      <c r="Y42" s="136" t="s">
        <v>480</v>
      </c>
      <c r="Z42" s="139" t="s">
        <v>481</v>
      </c>
      <c r="AA42" s="136"/>
      <c r="AB42" s="139"/>
      <c r="AC42" s="136"/>
      <c r="AD42" s="136"/>
    </row>
    <row r="43" spans="1:30" ht="49.5" customHeight="1">
      <c r="A43" s="73">
        <f t="shared" si="1"/>
        <v>35</v>
      </c>
      <c r="B43" s="73"/>
      <c r="C43" s="384" t="s">
        <v>482</v>
      </c>
      <c r="D43" s="384" t="s">
        <v>483</v>
      </c>
      <c r="E43" s="136" t="s">
        <v>639</v>
      </c>
      <c r="F43" s="136" t="s">
        <v>883</v>
      </c>
      <c r="G43" s="137">
        <v>5991</v>
      </c>
      <c r="H43" s="137">
        <v>14764000</v>
      </c>
      <c r="I43" s="138"/>
      <c r="J43" s="137"/>
      <c r="K43" s="137"/>
      <c r="L43" s="142"/>
      <c r="M43" s="142"/>
      <c r="N43" s="137"/>
      <c r="O43" s="385" t="s">
        <v>476</v>
      </c>
      <c r="P43" s="385" t="s">
        <v>400</v>
      </c>
      <c r="Q43" s="142"/>
      <c r="R43" s="142"/>
      <c r="S43" s="136" t="s">
        <v>484</v>
      </c>
      <c r="T43" s="139" t="s">
        <v>485</v>
      </c>
      <c r="U43" s="136">
        <v>2</v>
      </c>
      <c r="V43" s="139">
        <v>42130</v>
      </c>
      <c r="W43" s="136" t="s">
        <v>484</v>
      </c>
      <c r="X43" s="139" t="s">
        <v>693</v>
      </c>
      <c r="Y43" s="136" t="s">
        <v>486</v>
      </c>
      <c r="Z43" s="139" t="s">
        <v>481</v>
      </c>
      <c r="AA43" s="136"/>
      <c r="AB43" s="139"/>
      <c r="AC43" s="136"/>
      <c r="AD43" s="136"/>
    </row>
    <row r="44" spans="1:30" ht="49.5" customHeight="1">
      <c r="A44" s="73">
        <f t="shared" si="1"/>
        <v>36</v>
      </c>
      <c r="B44" s="73"/>
      <c r="C44" s="384" t="s">
        <v>487</v>
      </c>
      <c r="D44" s="384" t="s">
        <v>488</v>
      </c>
      <c r="E44" s="136" t="s">
        <v>640</v>
      </c>
      <c r="F44" s="136" t="s">
        <v>883</v>
      </c>
      <c r="G44" s="137">
        <v>4920</v>
      </c>
      <c r="H44" s="137">
        <v>11375000</v>
      </c>
      <c r="I44" s="138"/>
      <c r="J44" s="137">
        <v>11375000</v>
      </c>
      <c r="K44" s="137"/>
      <c r="L44" s="142"/>
      <c r="M44" s="142"/>
      <c r="N44" s="137"/>
      <c r="O44" s="385" t="s">
        <v>489</v>
      </c>
      <c r="P44" s="385" t="s">
        <v>22</v>
      </c>
      <c r="Q44" s="142"/>
      <c r="R44" s="142"/>
      <c r="S44" s="136" t="s">
        <v>490</v>
      </c>
      <c r="T44" s="139" t="s">
        <v>485</v>
      </c>
      <c r="U44" s="136">
        <v>2</v>
      </c>
      <c r="V44" s="139" t="s">
        <v>491</v>
      </c>
      <c r="W44" s="136" t="s">
        <v>490</v>
      </c>
      <c r="X44" s="139" t="s">
        <v>694</v>
      </c>
      <c r="Y44" s="136" t="s">
        <v>492</v>
      </c>
      <c r="Z44" s="139" t="s">
        <v>481</v>
      </c>
      <c r="AA44" s="136"/>
      <c r="AB44" s="139"/>
      <c r="AC44" s="136"/>
      <c r="AD44" s="136"/>
    </row>
    <row r="45" spans="1:30" ht="49.5" customHeight="1">
      <c r="A45" s="73">
        <f t="shared" si="1"/>
        <v>37</v>
      </c>
      <c r="B45" s="73"/>
      <c r="C45" s="384" t="s">
        <v>493</v>
      </c>
      <c r="D45" s="384" t="s">
        <v>494</v>
      </c>
      <c r="E45" s="136" t="s">
        <v>495</v>
      </c>
      <c r="F45" s="136" t="s">
        <v>883</v>
      </c>
      <c r="G45" s="137">
        <v>5998</v>
      </c>
      <c r="H45" s="137">
        <v>14533000</v>
      </c>
      <c r="I45" s="138"/>
      <c r="J45" s="137"/>
      <c r="K45" s="137"/>
      <c r="L45" s="142"/>
      <c r="M45" s="142"/>
      <c r="N45" s="137"/>
      <c r="O45" s="385" t="s">
        <v>113</v>
      </c>
      <c r="P45" s="385" t="s">
        <v>496</v>
      </c>
      <c r="Q45" s="142"/>
      <c r="R45" s="142"/>
      <c r="S45" s="136" t="s">
        <v>497</v>
      </c>
      <c r="T45" s="139" t="s">
        <v>498</v>
      </c>
      <c r="U45" s="136">
        <v>1</v>
      </c>
      <c r="V45" s="139" t="s">
        <v>499</v>
      </c>
      <c r="W45" s="136" t="s">
        <v>497</v>
      </c>
      <c r="X45" s="139" t="s">
        <v>695</v>
      </c>
      <c r="Y45" s="136" t="s">
        <v>500</v>
      </c>
      <c r="Z45" s="139">
        <v>41559</v>
      </c>
      <c r="AA45" s="136"/>
      <c r="AB45" s="139"/>
      <c r="AC45" s="136"/>
      <c r="AD45" s="136"/>
    </row>
    <row r="46" spans="1:30" ht="49.5" customHeight="1">
      <c r="A46" s="73">
        <f t="shared" si="1"/>
        <v>38</v>
      </c>
      <c r="B46" s="73"/>
      <c r="C46" s="384" t="s">
        <v>564</v>
      </c>
      <c r="D46" s="384" t="s">
        <v>1071</v>
      </c>
      <c r="E46" s="393" t="s">
        <v>1072</v>
      </c>
      <c r="F46" s="136" t="s">
        <v>647</v>
      </c>
      <c r="G46" s="137">
        <v>5710</v>
      </c>
      <c r="H46" s="137">
        <v>19000000</v>
      </c>
      <c r="I46" s="138"/>
      <c r="J46" s="137">
        <v>4000000</v>
      </c>
      <c r="K46" s="137">
        <f>H46-J46</f>
        <v>15000000</v>
      </c>
      <c r="L46" s="142"/>
      <c r="M46" s="142"/>
      <c r="N46" s="137"/>
      <c r="O46" s="142" t="s">
        <v>172</v>
      </c>
      <c r="P46" s="142" t="s">
        <v>1122</v>
      </c>
      <c r="Q46" s="142"/>
      <c r="R46" s="142"/>
      <c r="S46" s="136" t="s">
        <v>566</v>
      </c>
      <c r="T46" s="139" t="s">
        <v>567</v>
      </c>
      <c r="U46" s="136">
        <v>2</v>
      </c>
      <c r="V46" s="139">
        <v>43108</v>
      </c>
      <c r="W46" s="136" t="s">
        <v>566</v>
      </c>
      <c r="X46" s="139" t="s">
        <v>1073</v>
      </c>
      <c r="Y46" s="136" t="s">
        <v>568</v>
      </c>
      <c r="Z46" s="139" t="s">
        <v>569</v>
      </c>
      <c r="AA46" s="136"/>
      <c r="AB46" s="139"/>
      <c r="AC46" s="136"/>
      <c r="AD46" s="136" t="s">
        <v>1074</v>
      </c>
    </row>
    <row r="47" spans="1:30" ht="49.5" customHeight="1">
      <c r="A47" s="73">
        <f t="shared" si="1"/>
        <v>39</v>
      </c>
      <c r="B47" s="73"/>
      <c r="C47" s="384" t="s">
        <v>515</v>
      </c>
      <c r="D47" s="384" t="s">
        <v>516</v>
      </c>
      <c r="E47" s="136" t="s">
        <v>641</v>
      </c>
      <c r="F47" s="136" t="s">
        <v>883</v>
      </c>
      <c r="G47" s="137">
        <v>5098</v>
      </c>
      <c r="H47" s="137">
        <v>16000000</v>
      </c>
      <c r="I47" s="138"/>
      <c r="J47" s="137"/>
      <c r="K47" s="137"/>
      <c r="L47" s="142"/>
      <c r="M47" s="142"/>
      <c r="N47" s="137"/>
      <c r="O47" s="385" t="s">
        <v>504</v>
      </c>
      <c r="P47" s="385" t="s">
        <v>173</v>
      </c>
      <c r="Q47" s="142"/>
      <c r="R47" s="142"/>
      <c r="S47" s="136" t="s">
        <v>517</v>
      </c>
      <c r="T47" s="139">
        <v>41496</v>
      </c>
      <c r="U47" s="136"/>
      <c r="V47" s="139"/>
      <c r="W47" s="136" t="s">
        <v>517</v>
      </c>
      <c r="X47" s="139">
        <v>41496</v>
      </c>
      <c r="Y47" s="136" t="s">
        <v>518</v>
      </c>
      <c r="Z47" s="139" t="s">
        <v>397</v>
      </c>
      <c r="AA47" s="136"/>
      <c r="AB47" s="139"/>
      <c r="AC47" s="136"/>
      <c r="AD47" s="136"/>
    </row>
    <row r="48" spans="1:30" ht="49.5" customHeight="1">
      <c r="A48" s="73">
        <f t="shared" si="1"/>
        <v>40</v>
      </c>
      <c r="B48" s="73"/>
      <c r="C48" s="384" t="s">
        <v>501</v>
      </c>
      <c r="D48" s="384" t="s">
        <v>502</v>
      </c>
      <c r="E48" s="136" t="s">
        <v>503</v>
      </c>
      <c r="F48" s="136" t="s">
        <v>883</v>
      </c>
      <c r="G48" s="137">
        <v>5016</v>
      </c>
      <c r="H48" s="137">
        <v>17061000</v>
      </c>
      <c r="I48" s="138"/>
      <c r="J48" s="137"/>
      <c r="K48" s="137"/>
      <c r="L48" s="142"/>
      <c r="M48" s="142"/>
      <c r="N48" s="137"/>
      <c r="O48" s="385" t="s">
        <v>504</v>
      </c>
      <c r="P48" s="385" t="s">
        <v>173</v>
      </c>
      <c r="Q48" s="142"/>
      <c r="R48" s="142"/>
      <c r="S48" s="136" t="s">
        <v>505</v>
      </c>
      <c r="T48" s="139">
        <v>41496</v>
      </c>
      <c r="U48" s="136">
        <v>1</v>
      </c>
      <c r="V48" s="139" t="s">
        <v>506</v>
      </c>
      <c r="W48" s="136" t="s">
        <v>505</v>
      </c>
      <c r="X48" s="139" t="s">
        <v>696</v>
      </c>
      <c r="Y48" s="136" t="s">
        <v>507</v>
      </c>
      <c r="Z48" s="139">
        <v>41883</v>
      </c>
      <c r="AA48" s="136"/>
      <c r="AB48" s="139"/>
      <c r="AC48" s="136"/>
      <c r="AD48" s="136"/>
    </row>
    <row r="49" spans="1:30" ht="49.5" customHeight="1">
      <c r="A49" s="73">
        <f t="shared" si="1"/>
        <v>41</v>
      </c>
      <c r="B49" s="73"/>
      <c r="C49" s="384" t="s">
        <v>508</v>
      </c>
      <c r="D49" s="384" t="s">
        <v>509</v>
      </c>
      <c r="E49" s="136" t="s">
        <v>510</v>
      </c>
      <c r="F49" s="136" t="s">
        <v>883</v>
      </c>
      <c r="G49" s="137">
        <v>4183</v>
      </c>
      <c r="H49" s="137">
        <v>9405000</v>
      </c>
      <c r="I49" s="138"/>
      <c r="J49" s="137"/>
      <c r="K49" s="137"/>
      <c r="L49" s="142"/>
      <c r="M49" s="142"/>
      <c r="N49" s="137"/>
      <c r="O49" s="385" t="s">
        <v>504</v>
      </c>
      <c r="P49" s="385" t="s">
        <v>173</v>
      </c>
      <c r="Q49" s="142"/>
      <c r="R49" s="142"/>
      <c r="S49" s="136" t="s">
        <v>511</v>
      </c>
      <c r="T49" s="139">
        <v>41376</v>
      </c>
      <c r="U49" s="136">
        <v>1</v>
      </c>
      <c r="V49" s="139" t="s">
        <v>512</v>
      </c>
      <c r="W49" s="136" t="s">
        <v>511</v>
      </c>
      <c r="X49" s="139" t="s">
        <v>697</v>
      </c>
      <c r="Y49" s="136" t="s">
        <v>513</v>
      </c>
      <c r="Z49" s="139" t="s">
        <v>514</v>
      </c>
      <c r="AA49" s="136"/>
      <c r="AB49" s="139"/>
      <c r="AC49" s="136"/>
      <c r="AD49" s="136"/>
    </row>
    <row r="50" spans="1:30" ht="49.5" customHeight="1">
      <c r="A50" s="73">
        <f t="shared" si="1"/>
        <v>42</v>
      </c>
      <c r="B50" s="73"/>
      <c r="C50" s="384" t="s">
        <v>519</v>
      </c>
      <c r="D50" s="384" t="s">
        <v>520</v>
      </c>
      <c r="E50" s="136" t="s">
        <v>521</v>
      </c>
      <c r="F50" s="136" t="s">
        <v>883</v>
      </c>
      <c r="G50" s="137">
        <v>5101</v>
      </c>
      <c r="H50" s="137">
        <v>11307000</v>
      </c>
      <c r="I50" s="138"/>
      <c r="J50" s="137"/>
      <c r="K50" s="137"/>
      <c r="L50" s="142"/>
      <c r="M50" s="142"/>
      <c r="N50" s="137"/>
      <c r="O50" s="385" t="s">
        <v>522</v>
      </c>
      <c r="P50" s="385" t="s">
        <v>523</v>
      </c>
      <c r="Q50" s="142"/>
      <c r="R50" s="142"/>
      <c r="S50" s="136" t="s">
        <v>524</v>
      </c>
      <c r="T50" s="139" t="s">
        <v>525</v>
      </c>
      <c r="U50" s="136">
        <v>1</v>
      </c>
      <c r="V50" s="139" t="s">
        <v>526</v>
      </c>
      <c r="W50" s="136" t="s">
        <v>524</v>
      </c>
      <c r="X50" s="139" t="s">
        <v>699</v>
      </c>
      <c r="Y50" s="136" t="s">
        <v>527</v>
      </c>
      <c r="Z50" s="139" t="s">
        <v>528</v>
      </c>
      <c r="AA50" s="136"/>
      <c r="AB50" s="139"/>
      <c r="AC50" s="136"/>
      <c r="AD50" s="136" t="s">
        <v>994</v>
      </c>
    </row>
    <row r="51" spans="1:30" ht="49.5" customHeight="1">
      <c r="A51" s="73">
        <f t="shared" si="1"/>
        <v>43</v>
      </c>
      <c r="B51" s="73"/>
      <c r="C51" s="384" t="s">
        <v>860</v>
      </c>
      <c r="D51" s="384" t="s">
        <v>1376</v>
      </c>
      <c r="E51" s="394" t="s">
        <v>1377</v>
      </c>
      <c r="F51" s="136" t="s">
        <v>591</v>
      </c>
      <c r="G51" s="137">
        <v>19000</v>
      </c>
      <c r="H51" s="137">
        <v>34553000</v>
      </c>
      <c r="I51" s="138">
        <v>1.5</v>
      </c>
      <c r="J51" s="137">
        <v>34553000</v>
      </c>
      <c r="K51" s="137">
        <f>H51-J51</f>
        <v>0</v>
      </c>
      <c r="L51" s="142"/>
      <c r="M51" s="142"/>
      <c r="N51" s="137"/>
      <c r="O51" s="142" t="s">
        <v>1280</v>
      </c>
      <c r="P51" s="142" t="s">
        <v>1279</v>
      </c>
      <c r="Q51" s="142"/>
      <c r="R51" s="142"/>
      <c r="S51" s="136" t="s">
        <v>592</v>
      </c>
      <c r="T51" s="139">
        <v>41796</v>
      </c>
      <c r="U51" s="136">
        <v>2</v>
      </c>
      <c r="V51" s="139">
        <v>43681</v>
      </c>
      <c r="W51" s="136">
        <v>2183829563</v>
      </c>
      <c r="X51" s="139" t="s">
        <v>1278</v>
      </c>
      <c r="Y51" s="136" t="s">
        <v>593</v>
      </c>
      <c r="Z51" s="139">
        <v>41954</v>
      </c>
      <c r="AA51" s="136" t="s">
        <v>1378</v>
      </c>
      <c r="AB51" s="139" t="s">
        <v>1379</v>
      </c>
      <c r="AC51" s="136"/>
      <c r="AD51" s="136" t="s">
        <v>990</v>
      </c>
    </row>
    <row r="52" spans="1:30" ht="49.5" customHeight="1">
      <c r="A52" s="73">
        <f t="shared" si="1"/>
        <v>44</v>
      </c>
      <c r="B52" s="73"/>
      <c r="C52" s="384" t="s">
        <v>560</v>
      </c>
      <c r="D52" s="384" t="s">
        <v>1035</v>
      </c>
      <c r="E52" s="136" t="s">
        <v>1036</v>
      </c>
      <c r="F52" s="136" t="s">
        <v>647</v>
      </c>
      <c r="G52" s="137">
        <v>14789</v>
      </c>
      <c r="H52" s="137">
        <v>29000000</v>
      </c>
      <c r="I52" s="138"/>
      <c r="J52" s="137">
        <v>9000000</v>
      </c>
      <c r="K52" s="137">
        <f>H52-J52</f>
        <v>20000000</v>
      </c>
      <c r="L52" s="142"/>
      <c r="M52" s="142"/>
      <c r="N52" s="137"/>
      <c r="O52" s="385">
        <v>43191</v>
      </c>
      <c r="P52" s="385">
        <v>43556</v>
      </c>
      <c r="Q52" s="142"/>
      <c r="R52" s="142"/>
      <c r="S52" s="136" t="s">
        <v>561</v>
      </c>
      <c r="T52" s="139">
        <v>41796</v>
      </c>
      <c r="U52" s="136">
        <v>2</v>
      </c>
      <c r="V52" s="139">
        <v>43283</v>
      </c>
      <c r="W52" s="136" t="s">
        <v>561</v>
      </c>
      <c r="X52" s="139" t="s">
        <v>1037</v>
      </c>
      <c r="Y52" s="136" t="s">
        <v>562</v>
      </c>
      <c r="Z52" s="139" t="s">
        <v>563</v>
      </c>
      <c r="AA52" s="136" t="s">
        <v>937</v>
      </c>
      <c r="AB52" s="139">
        <v>41901</v>
      </c>
      <c r="AC52" s="136"/>
      <c r="AD52" s="136"/>
    </row>
    <row r="53" spans="1:30" ht="49.5" customHeight="1">
      <c r="A53" s="73">
        <f t="shared" si="1"/>
        <v>45</v>
      </c>
      <c r="B53" s="73"/>
      <c r="C53" s="384" t="s">
        <v>553</v>
      </c>
      <c r="D53" s="384" t="s">
        <v>554</v>
      </c>
      <c r="E53" s="136" t="s">
        <v>555</v>
      </c>
      <c r="F53" s="136" t="s">
        <v>647</v>
      </c>
      <c r="G53" s="137">
        <v>10395</v>
      </c>
      <c r="H53" s="137">
        <v>35000000</v>
      </c>
      <c r="I53" s="138"/>
      <c r="J53" s="137"/>
      <c r="K53" s="137"/>
      <c r="L53" s="142"/>
      <c r="M53" s="142"/>
      <c r="N53" s="137"/>
      <c r="O53" s="385" t="s">
        <v>172</v>
      </c>
      <c r="P53" s="385" t="s">
        <v>556</v>
      </c>
      <c r="Q53" s="142"/>
      <c r="R53" s="142"/>
      <c r="S53" s="136" t="s">
        <v>557</v>
      </c>
      <c r="T53" s="139" t="s">
        <v>528</v>
      </c>
      <c r="U53" s="136"/>
      <c r="V53" s="139"/>
      <c r="W53" s="136" t="s">
        <v>557</v>
      </c>
      <c r="X53" s="139" t="s">
        <v>528</v>
      </c>
      <c r="Y53" s="136" t="s">
        <v>558</v>
      </c>
      <c r="Z53" s="139" t="s">
        <v>559</v>
      </c>
      <c r="AA53" s="136"/>
      <c r="AB53" s="139"/>
      <c r="AC53" s="136"/>
      <c r="AD53" s="136"/>
    </row>
    <row r="54" spans="1:30" ht="49.5" customHeight="1">
      <c r="A54" s="73">
        <f t="shared" si="1"/>
        <v>46</v>
      </c>
      <c r="B54" s="73"/>
      <c r="C54" s="384" t="s">
        <v>570</v>
      </c>
      <c r="D54" s="384" t="s">
        <v>571</v>
      </c>
      <c r="E54" s="136" t="s">
        <v>572</v>
      </c>
      <c r="F54" s="136" t="s">
        <v>647</v>
      </c>
      <c r="G54" s="137">
        <v>4747</v>
      </c>
      <c r="H54" s="137">
        <v>14821000</v>
      </c>
      <c r="I54" s="138"/>
      <c r="J54" s="137"/>
      <c r="K54" s="137"/>
      <c r="L54" s="142"/>
      <c r="M54" s="142"/>
      <c r="N54" s="137"/>
      <c r="O54" s="385" t="s">
        <v>173</v>
      </c>
      <c r="P54" s="385" t="s">
        <v>400</v>
      </c>
      <c r="Q54" s="142"/>
      <c r="R54" s="142"/>
      <c r="S54" s="136" t="s">
        <v>573</v>
      </c>
      <c r="T54" s="139" t="s">
        <v>310</v>
      </c>
      <c r="U54" s="136"/>
      <c r="V54" s="139"/>
      <c r="W54" s="136" t="s">
        <v>573</v>
      </c>
      <c r="X54" s="139" t="s">
        <v>310</v>
      </c>
      <c r="Y54" s="136" t="s">
        <v>574</v>
      </c>
      <c r="Z54" s="139" t="s">
        <v>575</v>
      </c>
      <c r="AA54" s="136"/>
      <c r="AB54" s="139"/>
      <c r="AC54" s="136"/>
      <c r="AD54" s="136"/>
    </row>
    <row r="55" spans="1:30" ht="49.5" customHeight="1">
      <c r="A55" s="73">
        <f t="shared" si="1"/>
        <v>47</v>
      </c>
      <c r="B55" s="73"/>
      <c r="C55" s="384" t="s">
        <v>860</v>
      </c>
      <c r="D55" s="384" t="s">
        <v>594</v>
      </c>
      <c r="E55" s="373" t="s">
        <v>996</v>
      </c>
      <c r="F55" s="373" t="s">
        <v>884</v>
      </c>
      <c r="G55" s="137">
        <v>15000000</v>
      </c>
      <c r="H55" s="137">
        <v>111000000</v>
      </c>
      <c r="I55" s="138">
        <v>5.2</v>
      </c>
      <c r="J55" s="387"/>
      <c r="K55" s="387"/>
      <c r="L55" s="142"/>
      <c r="M55" s="142"/>
      <c r="N55" s="387"/>
      <c r="O55" s="385" t="s">
        <v>595</v>
      </c>
      <c r="P55" s="385" t="s">
        <v>1135</v>
      </c>
      <c r="Q55" s="142"/>
      <c r="R55" s="142"/>
      <c r="S55" s="136" t="s">
        <v>596</v>
      </c>
      <c r="T55" s="139" t="s">
        <v>597</v>
      </c>
      <c r="U55" s="136">
        <v>1</v>
      </c>
      <c r="V55" s="139">
        <v>42065</v>
      </c>
      <c r="W55" s="136" t="s">
        <v>596</v>
      </c>
      <c r="X55" s="139" t="s">
        <v>698</v>
      </c>
      <c r="Y55" s="136" t="s">
        <v>1139</v>
      </c>
      <c r="Z55" s="139" t="s">
        <v>1140</v>
      </c>
      <c r="AA55" s="136"/>
      <c r="AB55" s="139"/>
      <c r="AC55" s="136"/>
      <c r="AD55" s="136" t="s">
        <v>990</v>
      </c>
    </row>
    <row r="56" spans="1:30" ht="49.5" customHeight="1">
      <c r="A56" s="73">
        <f t="shared" si="1"/>
        <v>48</v>
      </c>
      <c r="B56" s="73"/>
      <c r="C56" s="384" t="s">
        <v>398</v>
      </c>
      <c r="D56" s="384" t="s">
        <v>399</v>
      </c>
      <c r="E56" s="136" t="s">
        <v>874</v>
      </c>
      <c r="F56" s="136" t="s">
        <v>883</v>
      </c>
      <c r="G56" s="137">
        <v>2294</v>
      </c>
      <c r="H56" s="137">
        <v>12000000</v>
      </c>
      <c r="I56" s="138"/>
      <c r="J56" s="137">
        <v>7000000</v>
      </c>
      <c r="K56" s="137">
        <v>5000000</v>
      </c>
      <c r="L56" s="142"/>
      <c r="M56" s="142"/>
      <c r="N56" s="137"/>
      <c r="O56" s="142" t="s">
        <v>400</v>
      </c>
      <c r="P56" s="142" t="s">
        <v>22</v>
      </c>
      <c r="Q56" s="142" t="s">
        <v>401</v>
      </c>
      <c r="R56" s="142" t="s">
        <v>1582</v>
      </c>
      <c r="S56" s="136">
        <v>130724561</v>
      </c>
      <c r="T56" s="139">
        <v>42319</v>
      </c>
      <c r="U56" s="136"/>
      <c r="V56" s="139"/>
      <c r="W56" s="136" t="s">
        <v>1598</v>
      </c>
      <c r="X56" s="139" t="s">
        <v>1599</v>
      </c>
      <c r="Y56" s="136" t="s">
        <v>943</v>
      </c>
      <c r="Z56" s="142" t="s">
        <v>1755</v>
      </c>
      <c r="AA56" s="136"/>
      <c r="AB56" s="139"/>
      <c r="AC56" s="136"/>
      <c r="AD56" s="136"/>
    </row>
    <row r="57" spans="1:30" ht="49.5" customHeight="1">
      <c r="A57" s="73">
        <f t="shared" si="1"/>
        <v>49</v>
      </c>
      <c r="B57" s="73"/>
      <c r="C57" s="384" t="s">
        <v>648</v>
      </c>
      <c r="D57" s="384" t="s">
        <v>649</v>
      </c>
      <c r="E57" s="136" t="s">
        <v>662</v>
      </c>
      <c r="F57" s="136" t="s">
        <v>883</v>
      </c>
      <c r="G57" s="137">
        <v>26258</v>
      </c>
      <c r="H57" s="137">
        <v>55000000</v>
      </c>
      <c r="I57" s="138"/>
      <c r="J57" s="137">
        <v>16500000</v>
      </c>
      <c r="K57" s="137">
        <f aca="true" t="shared" si="2" ref="K57:K64">H57-J57</f>
        <v>38500000</v>
      </c>
      <c r="L57" s="142"/>
      <c r="M57" s="142"/>
      <c r="N57" s="137"/>
      <c r="O57" s="385">
        <v>43070</v>
      </c>
      <c r="P57" s="385">
        <v>43862</v>
      </c>
      <c r="Q57" s="142" t="s">
        <v>1756</v>
      </c>
      <c r="R57" s="142" t="s">
        <v>1757</v>
      </c>
      <c r="S57" s="136"/>
      <c r="T57" s="139"/>
      <c r="U57" s="136"/>
      <c r="V57" s="139"/>
      <c r="W57" s="136" t="s">
        <v>1756</v>
      </c>
      <c r="X57" s="142" t="s">
        <v>1757</v>
      </c>
      <c r="Y57" s="136" t="s">
        <v>1753</v>
      </c>
      <c r="Z57" s="142" t="s">
        <v>1754</v>
      </c>
      <c r="AA57" s="136"/>
      <c r="AB57" s="139"/>
      <c r="AC57" s="136"/>
      <c r="AD57" s="136"/>
    </row>
    <row r="58" spans="1:30" ht="49.5" customHeight="1">
      <c r="A58" s="73">
        <f t="shared" si="1"/>
        <v>50</v>
      </c>
      <c r="B58" s="73"/>
      <c r="C58" s="384" t="s">
        <v>589</v>
      </c>
      <c r="D58" s="384" t="s">
        <v>1069</v>
      </c>
      <c r="E58" s="394" t="s">
        <v>2191</v>
      </c>
      <c r="F58" s="136" t="s">
        <v>1070</v>
      </c>
      <c r="G58" s="137">
        <v>1130</v>
      </c>
      <c r="H58" s="137">
        <v>5973980</v>
      </c>
      <c r="I58" s="138"/>
      <c r="J58" s="137">
        <v>5973980</v>
      </c>
      <c r="K58" s="137">
        <f t="shared" si="2"/>
        <v>0</v>
      </c>
      <c r="L58" s="142"/>
      <c r="M58" s="142"/>
      <c r="N58" s="137"/>
      <c r="O58" s="142" t="s">
        <v>1239</v>
      </c>
      <c r="P58" s="142" t="s">
        <v>1281</v>
      </c>
      <c r="Q58" s="142" t="s">
        <v>1114</v>
      </c>
      <c r="R58" s="142" t="s">
        <v>1597</v>
      </c>
      <c r="S58" s="142"/>
      <c r="T58" s="142"/>
      <c r="U58" s="142"/>
      <c r="V58" s="142"/>
      <c r="W58" s="136" t="s">
        <v>1114</v>
      </c>
      <c r="X58" s="142" t="s">
        <v>1597</v>
      </c>
      <c r="Y58" s="136" t="s">
        <v>2132</v>
      </c>
      <c r="Z58" s="139"/>
      <c r="AA58" s="136"/>
      <c r="AB58" s="139"/>
      <c r="AC58" s="136"/>
      <c r="AD58" s="136"/>
    </row>
    <row r="59" spans="1:30" ht="49.5" customHeight="1">
      <c r="A59" s="73">
        <f t="shared" si="1"/>
        <v>51</v>
      </c>
      <c r="B59" s="73"/>
      <c r="C59" s="135" t="s">
        <v>1454</v>
      </c>
      <c r="D59" s="135" t="s">
        <v>1455</v>
      </c>
      <c r="E59" s="136" t="s">
        <v>1456</v>
      </c>
      <c r="F59" s="136" t="s">
        <v>645</v>
      </c>
      <c r="G59" s="137">
        <v>64000</v>
      </c>
      <c r="H59" s="137">
        <v>10000000</v>
      </c>
      <c r="I59" s="138"/>
      <c r="J59" s="137">
        <v>7400000</v>
      </c>
      <c r="K59" s="137">
        <f t="shared" si="2"/>
        <v>2600000</v>
      </c>
      <c r="L59" s="142"/>
      <c r="M59" s="142"/>
      <c r="N59" s="137"/>
      <c r="O59" s="141" t="s">
        <v>1425</v>
      </c>
      <c r="P59" s="141" t="s">
        <v>1917</v>
      </c>
      <c r="Q59" s="142" t="s">
        <v>1915</v>
      </c>
      <c r="R59" s="142" t="s">
        <v>1916</v>
      </c>
      <c r="S59" s="142" t="s">
        <v>1584</v>
      </c>
      <c r="T59" s="142" t="s">
        <v>1573</v>
      </c>
      <c r="U59" s="142"/>
      <c r="V59" s="142"/>
      <c r="W59" s="142" t="s">
        <v>1918</v>
      </c>
      <c r="X59" s="142" t="s">
        <v>1919</v>
      </c>
      <c r="Y59" s="136" t="s">
        <v>2131</v>
      </c>
      <c r="Z59" s="139">
        <v>43351</v>
      </c>
      <c r="AA59" s="136"/>
      <c r="AB59" s="139"/>
      <c r="AC59" s="136"/>
      <c r="AD59" s="136"/>
    </row>
    <row r="60" spans="1:30" ht="49.5" customHeight="1">
      <c r="A60" s="73">
        <f t="shared" si="1"/>
        <v>52</v>
      </c>
      <c r="B60" s="73"/>
      <c r="C60" s="135" t="s">
        <v>1850</v>
      </c>
      <c r="D60" s="384" t="s">
        <v>1848</v>
      </c>
      <c r="E60" s="136" t="s">
        <v>1852</v>
      </c>
      <c r="F60" s="136" t="s">
        <v>725</v>
      </c>
      <c r="G60" s="137"/>
      <c r="H60" s="137">
        <v>11100000</v>
      </c>
      <c r="I60" s="138"/>
      <c r="J60" s="137">
        <v>6000000</v>
      </c>
      <c r="K60" s="137">
        <f t="shared" si="2"/>
        <v>5100000</v>
      </c>
      <c r="L60" s="142"/>
      <c r="M60" s="142"/>
      <c r="N60" s="137"/>
      <c r="O60" s="141" t="s">
        <v>1394</v>
      </c>
      <c r="P60" s="141" t="s">
        <v>1394</v>
      </c>
      <c r="Q60" s="142" t="s">
        <v>1854</v>
      </c>
      <c r="R60" s="142" t="s">
        <v>1853</v>
      </c>
      <c r="S60" s="142"/>
      <c r="T60" s="142"/>
      <c r="U60" s="142"/>
      <c r="V60" s="142"/>
      <c r="W60" s="142" t="s">
        <v>1854</v>
      </c>
      <c r="X60" s="142" t="s">
        <v>1853</v>
      </c>
      <c r="Y60" s="136"/>
      <c r="Z60" s="139"/>
      <c r="AA60" s="136"/>
      <c r="AB60" s="139"/>
      <c r="AC60" s="136"/>
      <c r="AD60" s="136"/>
    </row>
    <row r="61" spans="1:30" ht="49.5" customHeight="1">
      <c r="A61" s="73">
        <f t="shared" si="1"/>
        <v>53</v>
      </c>
      <c r="B61" s="73"/>
      <c r="C61" s="135" t="s">
        <v>1851</v>
      </c>
      <c r="D61" s="384" t="s">
        <v>1849</v>
      </c>
      <c r="E61" s="136" t="s">
        <v>1857</v>
      </c>
      <c r="F61" s="136" t="s">
        <v>725</v>
      </c>
      <c r="G61" s="137"/>
      <c r="H61" s="137">
        <v>11100000</v>
      </c>
      <c r="I61" s="138"/>
      <c r="J61" s="137">
        <v>6000000</v>
      </c>
      <c r="K61" s="137">
        <f t="shared" si="2"/>
        <v>5100000</v>
      </c>
      <c r="L61" s="142"/>
      <c r="M61" s="142"/>
      <c r="N61" s="137"/>
      <c r="O61" s="141" t="s">
        <v>1394</v>
      </c>
      <c r="P61" s="141" t="s">
        <v>1394</v>
      </c>
      <c r="Q61" s="142" t="s">
        <v>1855</v>
      </c>
      <c r="R61" s="142" t="s">
        <v>1856</v>
      </c>
      <c r="S61" s="142"/>
      <c r="T61" s="142"/>
      <c r="U61" s="142"/>
      <c r="V61" s="142"/>
      <c r="W61" s="142" t="s">
        <v>1855</v>
      </c>
      <c r="X61" s="142" t="s">
        <v>1853</v>
      </c>
      <c r="Y61" s="136"/>
      <c r="Z61" s="139"/>
      <c r="AA61" s="136"/>
      <c r="AB61" s="139"/>
      <c r="AC61" s="136"/>
      <c r="AD61" s="136"/>
    </row>
    <row r="62" spans="1:30" ht="59.25" customHeight="1">
      <c r="A62" s="73">
        <f>A61+1</f>
        <v>54</v>
      </c>
      <c r="B62" s="73"/>
      <c r="C62" s="135" t="s">
        <v>1947</v>
      </c>
      <c r="D62" s="384" t="s">
        <v>1948</v>
      </c>
      <c r="E62" s="136" t="s">
        <v>1949</v>
      </c>
      <c r="F62" s="136" t="s">
        <v>725</v>
      </c>
      <c r="G62" s="137"/>
      <c r="H62" s="395">
        <v>10514378</v>
      </c>
      <c r="I62" s="138"/>
      <c r="J62" s="137">
        <v>5000000</v>
      </c>
      <c r="K62" s="137">
        <f t="shared" si="2"/>
        <v>5514378</v>
      </c>
      <c r="L62" s="142"/>
      <c r="M62" s="142"/>
      <c r="N62" s="137"/>
      <c r="O62" s="141" t="s">
        <v>1805</v>
      </c>
      <c r="P62" s="141" t="s">
        <v>1426</v>
      </c>
      <c r="Q62" s="396">
        <v>4262325380</v>
      </c>
      <c r="R62" s="142" t="s">
        <v>1946</v>
      </c>
      <c r="S62" s="142"/>
      <c r="T62" s="142"/>
      <c r="U62" s="142"/>
      <c r="V62" s="142"/>
      <c r="W62" s="142"/>
      <c r="X62" s="142"/>
      <c r="Y62" s="136"/>
      <c r="Z62" s="139"/>
      <c r="AA62" s="136"/>
      <c r="AB62" s="139"/>
      <c r="AC62" s="136"/>
      <c r="AD62" s="136"/>
    </row>
    <row r="63" spans="1:30" ht="49.5" customHeight="1">
      <c r="A63" s="73">
        <f>A62+1</f>
        <v>55</v>
      </c>
      <c r="B63" s="73"/>
      <c r="C63" s="384" t="s">
        <v>1964</v>
      </c>
      <c r="D63" s="384" t="s">
        <v>1965</v>
      </c>
      <c r="E63" s="136" t="s">
        <v>1966</v>
      </c>
      <c r="F63" s="136" t="s">
        <v>725</v>
      </c>
      <c r="G63" s="137">
        <v>8502</v>
      </c>
      <c r="H63" s="137">
        <v>25000000</v>
      </c>
      <c r="I63" s="137"/>
      <c r="J63" s="137">
        <v>10000000</v>
      </c>
      <c r="K63" s="137">
        <f t="shared" si="2"/>
        <v>15000000</v>
      </c>
      <c r="L63" s="137"/>
      <c r="M63" s="137"/>
      <c r="N63" s="137"/>
      <c r="O63" s="141" t="s">
        <v>1543</v>
      </c>
      <c r="P63" s="141" t="s">
        <v>2018</v>
      </c>
      <c r="Q63" s="142" t="s">
        <v>2010</v>
      </c>
      <c r="R63" s="142" t="s">
        <v>2011</v>
      </c>
      <c r="S63" s="136"/>
      <c r="T63" s="139"/>
      <c r="U63" s="136"/>
      <c r="V63" s="139"/>
      <c r="W63" s="142" t="s">
        <v>2010</v>
      </c>
      <c r="X63" s="142" t="s">
        <v>2011</v>
      </c>
      <c r="Y63" s="136" t="s">
        <v>2132</v>
      </c>
      <c r="Z63" s="139"/>
      <c r="AA63" s="136"/>
      <c r="AB63" s="139"/>
      <c r="AC63" s="136"/>
      <c r="AD63" s="136"/>
    </row>
    <row r="64" spans="1:30" ht="49.5" customHeight="1">
      <c r="A64" s="73">
        <f>A63+1</f>
        <v>56</v>
      </c>
      <c r="B64" s="73"/>
      <c r="C64" s="135" t="s">
        <v>1974</v>
      </c>
      <c r="D64" s="135" t="s">
        <v>1975</v>
      </c>
      <c r="E64" s="136" t="s">
        <v>1976</v>
      </c>
      <c r="F64" s="136" t="s">
        <v>725</v>
      </c>
      <c r="G64" s="137">
        <v>10000</v>
      </c>
      <c r="H64" s="137">
        <v>20868000</v>
      </c>
      <c r="I64" s="138"/>
      <c r="J64" s="137">
        <v>8393000</v>
      </c>
      <c r="K64" s="137">
        <f t="shared" si="2"/>
        <v>12475000</v>
      </c>
      <c r="L64" s="142"/>
      <c r="M64" s="142"/>
      <c r="N64" s="137"/>
      <c r="O64" s="141" t="s">
        <v>1557</v>
      </c>
      <c r="P64" s="141" t="s">
        <v>1153</v>
      </c>
      <c r="Q64" s="142" t="s">
        <v>2040</v>
      </c>
      <c r="R64" s="142" t="s">
        <v>2041</v>
      </c>
      <c r="S64" s="136"/>
      <c r="T64" s="139"/>
      <c r="U64" s="136"/>
      <c r="V64" s="139"/>
      <c r="W64" s="142" t="s">
        <v>2040</v>
      </c>
      <c r="X64" s="142" t="s">
        <v>2041</v>
      </c>
      <c r="Y64" s="136" t="s">
        <v>2132</v>
      </c>
      <c r="Z64" s="139"/>
      <c r="AA64" s="136"/>
      <c r="AB64" s="139"/>
      <c r="AC64" s="136"/>
      <c r="AD64" s="136"/>
    </row>
    <row r="65" spans="1:32" ht="24.75" customHeight="1">
      <c r="A65" s="316" t="s">
        <v>137</v>
      </c>
      <c r="B65" s="316"/>
      <c r="C65" s="449" t="s">
        <v>862</v>
      </c>
      <c r="D65" s="449"/>
      <c r="E65" s="449"/>
      <c r="F65" s="352"/>
      <c r="G65" s="358">
        <f>SUM(G66:G80)</f>
        <v>571606</v>
      </c>
      <c r="H65" s="358">
        <f>SUM(H66:H80)</f>
        <v>4058398704</v>
      </c>
      <c r="I65" s="358">
        <f>SUM(I66:I80)</f>
        <v>4.5</v>
      </c>
      <c r="J65" s="358">
        <f>SUM(J66:J80)</f>
        <v>1235855340</v>
      </c>
      <c r="K65" s="358">
        <f>SUM(K66:K80)</f>
        <v>2708285364</v>
      </c>
      <c r="L65" s="358"/>
      <c r="M65" s="358"/>
      <c r="N65" s="358">
        <f>SUM(N66:N80)</f>
        <v>20615000</v>
      </c>
      <c r="O65" s="379"/>
      <c r="P65" s="379"/>
      <c r="Q65" s="353"/>
      <c r="R65" s="353"/>
      <c r="S65" s="352"/>
      <c r="T65" s="380"/>
      <c r="U65" s="352"/>
      <c r="V65" s="380"/>
      <c r="W65" s="352"/>
      <c r="X65" s="380"/>
      <c r="Y65" s="352"/>
      <c r="Z65" s="380"/>
      <c r="AA65" s="352"/>
      <c r="AB65" s="380"/>
      <c r="AC65" s="352"/>
      <c r="AD65" s="352"/>
      <c r="AE65" s="78"/>
      <c r="AF65" s="78"/>
    </row>
    <row r="66" spans="1:30" ht="49.5" customHeight="1">
      <c r="A66" s="73">
        <v>1</v>
      </c>
      <c r="B66" s="73"/>
      <c r="C66" s="384" t="s">
        <v>361</v>
      </c>
      <c r="D66" s="384" t="s">
        <v>362</v>
      </c>
      <c r="E66" s="373" t="s">
        <v>882</v>
      </c>
      <c r="F66" s="136" t="s">
        <v>883</v>
      </c>
      <c r="G66" s="137">
        <v>42400</v>
      </c>
      <c r="H66" s="137">
        <f>4500000*22373/1000</f>
        <v>100678500</v>
      </c>
      <c r="I66" s="138">
        <v>4.5</v>
      </c>
      <c r="J66" s="137">
        <f>H66</f>
        <v>100678500</v>
      </c>
      <c r="K66" s="137"/>
      <c r="L66" s="142"/>
      <c r="M66" s="142"/>
      <c r="N66" s="137">
        <v>20615000</v>
      </c>
      <c r="O66" s="142" t="s">
        <v>849</v>
      </c>
      <c r="P66" s="142" t="s">
        <v>850</v>
      </c>
      <c r="Q66" s="142"/>
      <c r="R66" s="142"/>
      <c r="S66" s="136" t="s">
        <v>363</v>
      </c>
      <c r="T66" s="139" t="s">
        <v>364</v>
      </c>
      <c r="U66" s="136">
        <v>1</v>
      </c>
      <c r="V66" s="139">
        <v>39764</v>
      </c>
      <c r="W66" s="136" t="s">
        <v>363</v>
      </c>
      <c r="X66" s="139" t="s">
        <v>678</v>
      </c>
      <c r="Y66" s="136" t="s">
        <v>365</v>
      </c>
      <c r="Z66" s="139" t="s">
        <v>366</v>
      </c>
      <c r="AA66" s="136"/>
      <c r="AB66" s="139"/>
      <c r="AC66" s="136"/>
      <c r="AD66" s="136" t="s">
        <v>979</v>
      </c>
    </row>
    <row r="67" spans="1:30" ht="49.5" customHeight="1">
      <c r="A67" s="73">
        <f aca="true" t="shared" si="3" ref="A67:A80">A66+1</f>
        <v>2</v>
      </c>
      <c r="B67" s="73"/>
      <c r="C67" s="135" t="s">
        <v>578</v>
      </c>
      <c r="D67" s="135" t="s">
        <v>579</v>
      </c>
      <c r="E67" s="136" t="s">
        <v>865</v>
      </c>
      <c r="F67" s="136" t="s">
        <v>861</v>
      </c>
      <c r="G67" s="137">
        <v>5966</v>
      </c>
      <c r="H67" s="137">
        <v>14809000</v>
      </c>
      <c r="I67" s="138"/>
      <c r="J67" s="137"/>
      <c r="K67" s="137"/>
      <c r="L67" s="142"/>
      <c r="M67" s="142"/>
      <c r="N67" s="137"/>
      <c r="O67" s="142"/>
      <c r="P67" s="142"/>
      <c r="Q67" s="142"/>
      <c r="R67" s="142"/>
      <c r="S67" s="136" t="s">
        <v>651</v>
      </c>
      <c r="T67" s="139" t="s">
        <v>650</v>
      </c>
      <c r="U67" s="136"/>
      <c r="V67" s="139"/>
      <c r="W67" s="136" t="s">
        <v>651</v>
      </c>
      <c r="X67" s="139">
        <v>41102</v>
      </c>
      <c r="Y67" s="136" t="s">
        <v>580</v>
      </c>
      <c r="Z67" s="139" t="s">
        <v>550</v>
      </c>
      <c r="AA67" s="136"/>
      <c r="AB67" s="139"/>
      <c r="AC67" s="136"/>
      <c r="AD67" s="136" t="s">
        <v>993</v>
      </c>
    </row>
    <row r="68" spans="1:30" ht="49.5" customHeight="1">
      <c r="A68" s="73">
        <f t="shared" si="3"/>
        <v>3</v>
      </c>
      <c r="B68" s="73"/>
      <c r="C68" s="384" t="s">
        <v>581</v>
      </c>
      <c r="D68" s="384" t="s">
        <v>582</v>
      </c>
      <c r="E68" s="136" t="s">
        <v>659</v>
      </c>
      <c r="F68" s="136" t="s">
        <v>861</v>
      </c>
      <c r="G68" s="137">
        <v>3673</v>
      </c>
      <c r="H68" s="137">
        <v>9000000</v>
      </c>
      <c r="I68" s="138"/>
      <c r="J68" s="137"/>
      <c r="K68" s="137"/>
      <c r="L68" s="142"/>
      <c r="M68" s="142"/>
      <c r="N68" s="137"/>
      <c r="O68" s="142"/>
      <c r="P68" s="142"/>
      <c r="Q68" s="142"/>
      <c r="R68" s="142"/>
      <c r="S68" s="136" t="s">
        <v>653</v>
      </c>
      <c r="T68" s="139" t="s">
        <v>652</v>
      </c>
      <c r="U68" s="136"/>
      <c r="V68" s="139"/>
      <c r="W68" s="136" t="s">
        <v>653</v>
      </c>
      <c r="X68" s="139" t="s">
        <v>652</v>
      </c>
      <c r="Y68" s="136" t="s">
        <v>583</v>
      </c>
      <c r="Z68" s="139">
        <v>41430</v>
      </c>
      <c r="AA68" s="136"/>
      <c r="AB68" s="139"/>
      <c r="AC68" s="136"/>
      <c r="AD68" s="136"/>
    </row>
    <row r="69" spans="1:30" ht="49.5" customHeight="1">
      <c r="A69" s="73">
        <f t="shared" si="3"/>
        <v>4</v>
      </c>
      <c r="B69" s="73"/>
      <c r="C69" s="135" t="s">
        <v>1032</v>
      </c>
      <c r="D69" s="384" t="s">
        <v>1361</v>
      </c>
      <c r="E69" s="136" t="s">
        <v>1034</v>
      </c>
      <c r="F69" s="136" t="s">
        <v>1033</v>
      </c>
      <c r="G69" s="137">
        <v>16040</v>
      </c>
      <c r="H69" s="137">
        <v>50464204</v>
      </c>
      <c r="I69" s="138"/>
      <c r="J69" s="137">
        <v>20935000</v>
      </c>
      <c r="K69" s="137">
        <f aca="true" t="shared" si="4" ref="K69:K75">H69-J69</f>
        <v>29529204</v>
      </c>
      <c r="L69" s="142"/>
      <c r="M69" s="142"/>
      <c r="N69" s="137"/>
      <c r="O69" s="141" t="s">
        <v>1160</v>
      </c>
      <c r="P69" s="141" t="s">
        <v>1279</v>
      </c>
      <c r="Q69" s="142" t="s">
        <v>1263</v>
      </c>
      <c r="R69" s="142" t="s">
        <v>1583</v>
      </c>
      <c r="S69" s="142">
        <v>6642835410</v>
      </c>
      <c r="T69" s="142" t="s">
        <v>1581</v>
      </c>
      <c r="U69" s="142"/>
      <c r="V69" s="142"/>
      <c r="W69" s="142" t="s">
        <v>1595</v>
      </c>
      <c r="X69" s="142" t="s">
        <v>1596</v>
      </c>
      <c r="Y69" s="136" t="s">
        <v>2133</v>
      </c>
      <c r="Z69" s="139" t="s">
        <v>2134</v>
      </c>
      <c r="AA69" s="136"/>
      <c r="AB69" s="139"/>
      <c r="AC69" s="136"/>
      <c r="AD69" s="136"/>
    </row>
    <row r="70" spans="1:30" ht="49.5" customHeight="1">
      <c r="A70" s="73">
        <f t="shared" si="3"/>
        <v>5</v>
      </c>
      <c r="B70" s="73"/>
      <c r="C70" s="135" t="s">
        <v>1802</v>
      </c>
      <c r="D70" s="384" t="s">
        <v>1803</v>
      </c>
      <c r="E70" s="136" t="s">
        <v>1804</v>
      </c>
      <c r="F70" s="136" t="s">
        <v>725</v>
      </c>
      <c r="G70" s="137">
        <v>6908</v>
      </c>
      <c r="H70" s="137">
        <v>14777000</v>
      </c>
      <c r="I70" s="138"/>
      <c r="J70" s="137">
        <v>4437840</v>
      </c>
      <c r="K70" s="137">
        <f t="shared" si="4"/>
        <v>10339160</v>
      </c>
      <c r="L70" s="142"/>
      <c r="M70" s="142"/>
      <c r="N70" s="137"/>
      <c r="O70" s="141" t="s">
        <v>1805</v>
      </c>
      <c r="P70" s="141" t="s">
        <v>1806</v>
      </c>
      <c r="Q70" s="142" t="s">
        <v>1807</v>
      </c>
      <c r="R70" s="142" t="s">
        <v>1808</v>
      </c>
      <c r="S70" s="142"/>
      <c r="T70" s="142"/>
      <c r="U70" s="142"/>
      <c r="V70" s="142"/>
      <c r="W70" s="142" t="s">
        <v>1807</v>
      </c>
      <c r="X70" s="142" t="s">
        <v>1808</v>
      </c>
      <c r="Y70" s="136" t="s">
        <v>2135</v>
      </c>
      <c r="Z70" s="139" t="s">
        <v>1830</v>
      </c>
      <c r="AA70" s="136"/>
      <c r="AB70" s="139"/>
      <c r="AC70" s="136"/>
      <c r="AD70" s="136"/>
    </row>
    <row r="71" spans="1:30" ht="49.5" customHeight="1">
      <c r="A71" s="73">
        <f t="shared" si="3"/>
        <v>6</v>
      </c>
      <c r="B71" s="73"/>
      <c r="C71" s="135" t="s">
        <v>1831</v>
      </c>
      <c r="D71" s="135" t="s">
        <v>1617</v>
      </c>
      <c r="E71" s="136" t="s">
        <v>1622</v>
      </c>
      <c r="F71" s="136" t="s">
        <v>1623</v>
      </c>
      <c r="G71" s="137">
        <v>173700</v>
      </c>
      <c r="H71" s="137">
        <v>1805000000</v>
      </c>
      <c r="I71" s="138"/>
      <c r="J71" s="397">
        <v>542000000</v>
      </c>
      <c r="K71" s="397">
        <f t="shared" si="4"/>
        <v>1263000000</v>
      </c>
      <c r="L71" s="142"/>
      <c r="M71" s="142"/>
      <c r="N71" s="137"/>
      <c r="O71" s="141" t="s">
        <v>1794</v>
      </c>
      <c r="P71" s="141" t="s">
        <v>1833</v>
      </c>
      <c r="Q71" s="142" t="s">
        <v>1836</v>
      </c>
      <c r="R71" s="142" t="s">
        <v>1837</v>
      </c>
      <c r="S71" s="136"/>
      <c r="T71" s="139"/>
      <c r="U71" s="136"/>
      <c r="V71" s="139"/>
      <c r="W71" s="136" t="s">
        <v>1836</v>
      </c>
      <c r="X71" s="142" t="s">
        <v>1837</v>
      </c>
      <c r="Y71" s="136"/>
      <c r="Z71" s="139"/>
      <c r="AA71" s="136"/>
      <c r="AB71" s="139"/>
      <c r="AC71" s="136"/>
      <c r="AD71" s="136"/>
    </row>
    <row r="72" spans="1:30" ht="49.5" customHeight="1">
      <c r="A72" s="73">
        <f t="shared" si="3"/>
        <v>7</v>
      </c>
      <c r="B72" s="73"/>
      <c r="C72" s="135" t="s">
        <v>1832</v>
      </c>
      <c r="D72" s="135" t="s">
        <v>1618</v>
      </c>
      <c r="E72" s="136" t="s">
        <v>1622</v>
      </c>
      <c r="F72" s="136" t="s">
        <v>1624</v>
      </c>
      <c r="G72" s="137">
        <v>173700</v>
      </c>
      <c r="H72" s="137">
        <v>1667500000</v>
      </c>
      <c r="I72" s="138"/>
      <c r="J72" s="397">
        <v>500500000</v>
      </c>
      <c r="K72" s="397">
        <f t="shared" si="4"/>
        <v>1167000000</v>
      </c>
      <c r="L72" s="142"/>
      <c r="M72" s="142"/>
      <c r="N72" s="137"/>
      <c r="O72" s="141" t="s">
        <v>1547</v>
      </c>
      <c r="P72" s="141" t="s">
        <v>1463</v>
      </c>
      <c r="Q72" s="142" t="s">
        <v>1838</v>
      </c>
      <c r="R72" s="142" t="s">
        <v>1834</v>
      </c>
      <c r="S72" s="136"/>
      <c r="T72" s="139"/>
      <c r="U72" s="136"/>
      <c r="V72" s="139"/>
      <c r="W72" s="136" t="s">
        <v>1838</v>
      </c>
      <c r="X72" s="142" t="s">
        <v>1837</v>
      </c>
      <c r="Y72" s="136"/>
      <c r="Z72" s="139"/>
      <c r="AA72" s="136"/>
      <c r="AB72" s="139"/>
      <c r="AC72" s="136"/>
      <c r="AD72" s="136"/>
    </row>
    <row r="73" spans="1:30" ht="49.5" customHeight="1">
      <c r="A73" s="73">
        <f t="shared" si="3"/>
        <v>8</v>
      </c>
      <c r="B73" s="73"/>
      <c r="C73" s="135" t="s">
        <v>1977</v>
      </c>
      <c r="D73" s="136" t="s">
        <v>1978</v>
      </c>
      <c r="E73" s="136" t="s">
        <v>2181</v>
      </c>
      <c r="F73" s="136" t="s">
        <v>725</v>
      </c>
      <c r="G73" s="137">
        <v>9011</v>
      </c>
      <c r="H73" s="137">
        <v>20000000</v>
      </c>
      <c r="I73" s="138"/>
      <c r="J73" s="137">
        <v>4000000</v>
      </c>
      <c r="K73" s="137">
        <f t="shared" si="4"/>
        <v>16000000</v>
      </c>
      <c r="L73" s="142"/>
      <c r="M73" s="142"/>
      <c r="N73" s="137"/>
      <c r="O73" s="141" t="s">
        <v>1833</v>
      </c>
      <c r="P73" s="141" t="s">
        <v>1260</v>
      </c>
      <c r="Q73" s="142" t="s">
        <v>1984</v>
      </c>
      <c r="R73" s="142" t="s">
        <v>1985</v>
      </c>
      <c r="S73" s="136"/>
      <c r="T73" s="139"/>
      <c r="U73" s="136"/>
      <c r="V73" s="139"/>
      <c r="W73" s="136" t="s">
        <v>1984</v>
      </c>
      <c r="X73" s="142" t="s">
        <v>1985</v>
      </c>
      <c r="Y73" s="136" t="s">
        <v>2136</v>
      </c>
      <c r="Z73" s="139" t="s">
        <v>2137</v>
      </c>
      <c r="AA73" s="136"/>
      <c r="AB73" s="139"/>
      <c r="AC73" s="136"/>
      <c r="AD73" s="136"/>
    </row>
    <row r="74" spans="1:30" ht="49.5" customHeight="1">
      <c r="A74" s="73">
        <f t="shared" si="3"/>
        <v>9</v>
      </c>
      <c r="B74" s="73"/>
      <c r="C74" s="384" t="s">
        <v>2035</v>
      </c>
      <c r="D74" s="384" t="s">
        <v>2036</v>
      </c>
      <c r="E74" s="136" t="s">
        <v>2037</v>
      </c>
      <c r="F74" s="136" t="s">
        <v>725</v>
      </c>
      <c r="G74" s="137">
        <v>11576</v>
      </c>
      <c r="H74" s="137">
        <v>20000000</v>
      </c>
      <c r="I74" s="137"/>
      <c r="J74" s="137">
        <v>10000000</v>
      </c>
      <c r="K74" s="137">
        <f t="shared" si="4"/>
        <v>10000000</v>
      </c>
      <c r="L74" s="137"/>
      <c r="M74" s="137"/>
      <c r="N74" s="137"/>
      <c r="O74" s="141" t="s">
        <v>1260</v>
      </c>
      <c r="P74" s="141" t="s">
        <v>2042</v>
      </c>
      <c r="Q74" s="142" t="s">
        <v>2038</v>
      </c>
      <c r="R74" s="142" t="s">
        <v>2039</v>
      </c>
      <c r="S74" s="136"/>
      <c r="T74" s="139"/>
      <c r="U74" s="136"/>
      <c r="V74" s="139"/>
      <c r="W74" s="142" t="s">
        <v>2038</v>
      </c>
      <c r="X74" s="142" t="s">
        <v>2039</v>
      </c>
      <c r="Y74" s="136" t="s">
        <v>2138</v>
      </c>
      <c r="Z74" s="139" t="s">
        <v>2139</v>
      </c>
      <c r="AA74" s="136"/>
      <c r="AB74" s="139"/>
      <c r="AC74" s="136"/>
      <c r="AD74" s="136"/>
    </row>
    <row r="75" spans="1:30" ht="49.5" customHeight="1">
      <c r="A75" s="73">
        <f t="shared" si="3"/>
        <v>10</v>
      </c>
      <c r="B75" s="73"/>
      <c r="C75" s="135" t="s">
        <v>367</v>
      </c>
      <c r="D75" s="135" t="s">
        <v>2070</v>
      </c>
      <c r="E75" s="136" t="s">
        <v>2101</v>
      </c>
      <c r="F75" s="136" t="s">
        <v>725</v>
      </c>
      <c r="G75" s="137">
        <v>12500</v>
      </c>
      <c r="H75" s="137">
        <v>29115000</v>
      </c>
      <c r="I75" s="138"/>
      <c r="J75" s="137">
        <v>5983000</v>
      </c>
      <c r="K75" s="137">
        <f t="shared" si="4"/>
        <v>23132000</v>
      </c>
      <c r="L75" s="142"/>
      <c r="M75" s="142"/>
      <c r="N75" s="137"/>
      <c r="O75" s="141" t="s">
        <v>1795</v>
      </c>
      <c r="P75" s="141" t="s">
        <v>2096</v>
      </c>
      <c r="Q75" s="142" t="s">
        <v>2140</v>
      </c>
      <c r="R75" s="142" t="s">
        <v>2102</v>
      </c>
      <c r="S75" s="136"/>
      <c r="T75" s="139"/>
      <c r="U75" s="136"/>
      <c r="V75" s="139"/>
      <c r="W75" s="142" t="s">
        <v>2140</v>
      </c>
      <c r="X75" s="142" t="s">
        <v>2102</v>
      </c>
      <c r="Y75" s="136"/>
      <c r="Z75" s="139"/>
      <c r="AA75" s="136"/>
      <c r="AB75" s="139"/>
      <c r="AC75" s="136"/>
      <c r="AD75" s="136"/>
    </row>
    <row r="76" spans="1:30" s="351" customFormat="1" ht="49.5" customHeight="1">
      <c r="A76" s="350">
        <f>A75+1</f>
        <v>11</v>
      </c>
      <c r="B76" s="350"/>
      <c r="C76" s="135" t="s">
        <v>2019</v>
      </c>
      <c r="D76" s="135" t="s">
        <v>2029</v>
      </c>
      <c r="E76" s="136" t="s">
        <v>2020</v>
      </c>
      <c r="F76" s="136" t="s">
        <v>725</v>
      </c>
      <c r="G76" s="137">
        <v>85782</v>
      </c>
      <c r="H76" s="137">
        <v>236606000</v>
      </c>
      <c r="I76" s="138"/>
      <c r="J76" s="137">
        <v>47321000</v>
      </c>
      <c r="K76" s="137">
        <f>H76-J76</f>
        <v>189285000</v>
      </c>
      <c r="L76" s="142"/>
      <c r="M76" s="142"/>
      <c r="N76" s="137"/>
      <c r="O76" s="141" t="s">
        <v>2105</v>
      </c>
      <c r="P76" s="141" t="s">
        <v>2050</v>
      </c>
      <c r="Q76" s="142" t="s">
        <v>1258</v>
      </c>
      <c r="R76" s="142" t="s">
        <v>2141</v>
      </c>
      <c r="S76" s="136"/>
      <c r="T76" s="139"/>
      <c r="U76" s="136"/>
      <c r="V76" s="139"/>
      <c r="W76" s="142" t="s">
        <v>1258</v>
      </c>
      <c r="X76" s="142" t="s">
        <v>2141</v>
      </c>
      <c r="Y76" s="136"/>
      <c r="Z76" s="139"/>
      <c r="AA76" s="136"/>
      <c r="AB76" s="139"/>
      <c r="AC76" s="136"/>
      <c r="AD76" s="136"/>
    </row>
    <row r="77" spans="1:30" ht="49.5" customHeight="1">
      <c r="A77" s="73">
        <f>A76+1</f>
        <v>12</v>
      </c>
      <c r="B77" s="73"/>
      <c r="C77" s="384" t="s">
        <v>2069</v>
      </c>
      <c r="D77" s="384" t="s">
        <v>547</v>
      </c>
      <c r="E77" s="136" t="s">
        <v>867</v>
      </c>
      <c r="F77" s="136" t="s">
        <v>903</v>
      </c>
      <c r="G77" s="137">
        <v>8246</v>
      </c>
      <c r="H77" s="137">
        <v>57169000</v>
      </c>
      <c r="I77" s="138"/>
      <c r="J77" s="137"/>
      <c r="K77" s="137"/>
      <c r="L77" s="142"/>
      <c r="M77" s="142"/>
      <c r="N77" s="137"/>
      <c r="O77" s="385" t="s">
        <v>468</v>
      </c>
      <c r="P77" s="385" t="s">
        <v>548</v>
      </c>
      <c r="Q77" s="142"/>
      <c r="R77" s="142"/>
      <c r="S77" s="136" t="s">
        <v>549</v>
      </c>
      <c r="T77" s="139">
        <v>41581</v>
      </c>
      <c r="U77" s="136">
        <v>1</v>
      </c>
      <c r="V77" s="139" t="s">
        <v>550</v>
      </c>
      <c r="W77" s="136" t="s">
        <v>549</v>
      </c>
      <c r="X77" s="139" t="s">
        <v>689</v>
      </c>
      <c r="Y77" s="136" t="s">
        <v>551</v>
      </c>
      <c r="Z77" s="139" t="s">
        <v>552</v>
      </c>
      <c r="AA77" s="136"/>
      <c r="AB77" s="139"/>
      <c r="AC77" s="136"/>
      <c r="AD77" s="136"/>
    </row>
    <row r="78" spans="1:30" s="70" customFormat="1" ht="49.5" customHeight="1">
      <c r="A78" s="65">
        <f t="shared" si="3"/>
        <v>13</v>
      </c>
      <c r="B78" s="65"/>
      <c r="C78" s="384" t="s">
        <v>1986</v>
      </c>
      <c r="D78" s="384" t="s">
        <v>1987</v>
      </c>
      <c r="E78" s="136" t="s">
        <v>460</v>
      </c>
      <c r="F78" s="136" t="s">
        <v>883</v>
      </c>
      <c r="G78" s="137">
        <v>5357</v>
      </c>
      <c r="H78" s="137">
        <v>12000000</v>
      </c>
      <c r="I78" s="138"/>
      <c r="J78" s="137"/>
      <c r="K78" s="137"/>
      <c r="L78" s="142"/>
      <c r="M78" s="142"/>
      <c r="N78" s="137"/>
      <c r="O78" s="385" t="s">
        <v>461</v>
      </c>
      <c r="P78" s="385" t="s">
        <v>173</v>
      </c>
      <c r="Q78" s="142"/>
      <c r="R78" s="142"/>
      <c r="S78" s="136" t="s">
        <v>462</v>
      </c>
      <c r="T78" s="139" t="s">
        <v>463</v>
      </c>
      <c r="U78" s="136">
        <v>1</v>
      </c>
      <c r="V78" s="139">
        <v>41491</v>
      </c>
      <c r="W78" s="136" t="s">
        <v>462</v>
      </c>
      <c r="X78" s="139" t="s">
        <v>690</v>
      </c>
      <c r="Y78" s="136" t="s">
        <v>464</v>
      </c>
      <c r="Z78" s="139" t="s">
        <v>465</v>
      </c>
      <c r="AA78" s="136"/>
      <c r="AB78" s="139"/>
      <c r="AC78" s="136"/>
      <c r="AD78" s="136"/>
    </row>
    <row r="79" spans="1:30" ht="49.5" customHeight="1">
      <c r="A79" s="73">
        <f t="shared" si="3"/>
        <v>14</v>
      </c>
      <c r="B79" s="73"/>
      <c r="C79" s="384" t="s">
        <v>334</v>
      </c>
      <c r="D79" s="384" t="s">
        <v>335</v>
      </c>
      <c r="E79" s="136" t="s">
        <v>871</v>
      </c>
      <c r="F79" s="136" t="s">
        <v>901</v>
      </c>
      <c r="G79" s="137">
        <v>5377</v>
      </c>
      <c r="H79" s="137">
        <v>10000000</v>
      </c>
      <c r="I79" s="138"/>
      <c r="J79" s="137"/>
      <c r="K79" s="137"/>
      <c r="L79" s="142"/>
      <c r="M79" s="142"/>
      <c r="N79" s="137"/>
      <c r="O79" s="385" t="s">
        <v>336</v>
      </c>
      <c r="P79" s="385"/>
      <c r="Q79" s="142"/>
      <c r="R79" s="142"/>
      <c r="S79" s="136" t="s">
        <v>337</v>
      </c>
      <c r="T79" s="139">
        <v>39328</v>
      </c>
      <c r="U79" s="136"/>
      <c r="V79" s="139"/>
      <c r="W79" s="136" t="s">
        <v>337</v>
      </c>
      <c r="X79" s="139">
        <v>39328</v>
      </c>
      <c r="Y79" s="136" t="s">
        <v>338</v>
      </c>
      <c r="Z79" s="139">
        <v>40157</v>
      </c>
      <c r="AA79" s="136"/>
      <c r="AB79" s="139"/>
      <c r="AC79" s="136"/>
      <c r="AD79" s="136"/>
    </row>
    <row r="80" spans="1:30" ht="49.5" customHeight="1">
      <c r="A80" s="73">
        <f t="shared" si="3"/>
        <v>15</v>
      </c>
      <c r="B80" s="73"/>
      <c r="C80" s="384" t="s">
        <v>325</v>
      </c>
      <c r="D80" s="384" t="s">
        <v>326</v>
      </c>
      <c r="E80" s="136" t="s">
        <v>327</v>
      </c>
      <c r="F80" s="136"/>
      <c r="G80" s="137">
        <v>11370</v>
      </c>
      <c r="H80" s="137">
        <v>11280000</v>
      </c>
      <c r="I80" s="138"/>
      <c r="J80" s="137"/>
      <c r="K80" s="137"/>
      <c r="L80" s="142"/>
      <c r="M80" s="142"/>
      <c r="N80" s="137"/>
      <c r="O80" s="385" t="s">
        <v>328</v>
      </c>
      <c r="P80" s="385" t="s">
        <v>329</v>
      </c>
      <c r="Q80" s="141"/>
      <c r="R80" s="141"/>
      <c r="S80" s="136" t="s">
        <v>330</v>
      </c>
      <c r="T80" s="139" t="s">
        <v>331</v>
      </c>
      <c r="U80" s="136"/>
      <c r="V80" s="139"/>
      <c r="W80" s="136" t="s">
        <v>330</v>
      </c>
      <c r="X80" s="139" t="s">
        <v>331</v>
      </c>
      <c r="Y80" s="136" t="s">
        <v>332</v>
      </c>
      <c r="Z80" s="139" t="s">
        <v>333</v>
      </c>
      <c r="AA80" s="136"/>
      <c r="AB80" s="139"/>
      <c r="AC80" s="136"/>
      <c r="AD80" s="136" t="s">
        <v>992</v>
      </c>
    </row>
    <row r="81" spans="1:30" ht="24.75" customHeight="1">
      <c r="A81" s="316" t="s">
        <v>148</v>
      </c>
      <c r="B81" s="316"/>
      <c r="C81" s="449" t="s">
        <v>138</v>
      </c>
      <c r="D81" s="449"/>
      <c r="E81" s="449"/>
      <c r="F81" s="352"/>
      <c r="G81" s="358">
        <f>SUM(G82:G84)</f>
        <v>55644</v>
      </c>
      <c r="H81" s="358">
        <f>SUM(H82:H84)</f>
        <v>160190000</v>
      </c>
      <c r="I81" s="358">
        <f>SUM(I82:I84)</f>
        <v>0</v>
      </c>
      <c r="J81" s="358">
        <f>SUM(J82:J84)</f>
        <v>40538000</v>
      </c>
      <c r="K81" s="358">
        <f>SUM(K82:K84)</f>
        <v>119652000</v>
      </c>
      <c r="L81" s="358"/>
      <c r="M81" s="358"/>
      <c r="N81" s="358">
        <f>SUM(N82:N82)</f>
        <v>0</v>
      </c>
      <c r="O81" s="398"/>
      <c r="P81" s="398"/>
      <c r="Q81" s="353"/>
      <c r="R81" s="353"/>
      <c r="S81" s="352"/>
      <c r="T81" s="380"/>
      <c r="U81" s="352"/>
      <c r="V81" s="380"/>
      <c r="W81" s="352"/>
      <c r="X81" s="380"/>
      <c r="Y81" s="352"/>
      <c r="Z81" s="380"/>
      <c r="AA81" s="352"/>
      <c r="AB81" s="380"/>
      <c r="AC81" s="352"/>
      <c r="AD81" s="352"/>
    </row>
    <row r="82" spans="1:30" ht="49.5" customHeight="1">
      <c r="A82" s="73">
        <v>1</v>
      </c>
      <c r="B82" s="73"/>
      <c r="C82" s="135" t="s">
        <v>1748</v>
      </c>
      <c r="D82" s="135" t="s">
        <v>1749</v>
      </c>
      <c r="E82" s="136" t="s">
        <v>1750</v>
      </c>
      <c r="F82" s="136" t="s">
        <v>725</v>
      </c>
      <c r="G82" s="137">
        <v>18000</v>
      </c>
      <c r="H82" s="137">
        <v>60000000</v>
      </c>
      <c r="I82" s="138"/>
      <c r="J82" s="137">
        <v>18000000</v>
      </c>
      <c r="K82" s="137">
        <f>H82-J82</f>
        <v>42000000</v>
      </c>
      <c r="L82" s="142"/>
      <c r="M82" s="142"/>
      <c r="N82" s="137"/>
      <c r="O82" s="141"/>
      <c r="P82" s="141"/>
      <c r="Q82" s="142"/>
      <c r="R82" s="142"/>
      <c r="S82" s="136"/>
      <c r="T82" s="139"/>
      <c r="U82" s="136"/>
      <c r="V82" s="139"/>
      <c r="W82" s="136"/>
      <c r="X82" s="142"/>
      <c r="Y82" s="136"/>
      <c r="Z82" s="139"/>
      <c r="AA82" s="136"/>
      <c r="AB82" s="139"/>
      <c r="AC82" s="136"/>
      <c r="AD82" s="136"/>
    </row>
    <row r="83" spans="1:30" ht="49.5" customHeight="1">
      <c r="A83" s="73">
        <f>A82+1</f>
        <v>2</v>
      </c>
      <c r="B83" s="73"/>
      <c r="C83" s="135" t="s">
        <v>2071</v>
      </c>
      <c r="D83" s="135" t="s">
        <v>2072</v>
      </c>
      <c r="E83" s="136" t="s">
        <v>2073</v>
      </c>
      <c r="F83" s="136"/>
      <c r="G83" s="137">
        <v>22575</v>
      </c>
      <c r="H83" s="137">
        <v>75190000</v>
      </c>
      <c r="I83" s="138"/>
      <c r="J83" s="137">
        <f>H83*0.2</f>
        <v>15038000</v>
      </c>
      <c r="K83" s="137">
        <f>H83-J83</f>
        <v>60152000</v>
      </c>
      <c r="L83" s="142"/>
      <c r="M83" s="142"/>
      <c r="N83" s="137"/>
      <c r="O83" s="141"/>
      <c r="P83" s="141"/>
      <c r="Q83" s="142"/>
      <c r="R83" s="142"/>
      <c r="S83" s="136"/>
      <c r="T83" s="139"/>
      <c r="U83" s="136"/>
      <c r="V83" s="139"/>
      <c r="W83" s="136"/>
      <c r="X83" s="142"/>
      <c r="Y83" s="136"/>
      <c r="Z83" s="139"/>
      <c r="AA83" s="136"/>
      <c r="AB83" s="139"/>
      <c r="AC83" s="136"/>
      <c r="AD83" s="136"/>
    </row>
    <row r="84" spans="1:30" ht="49.5" customHeight="1">
      <c r="A84" s="73">
        <v>3</v>
      </c>
      <c r="B84" s="73"/>
      <c r="C84" s="135" t="s">
        <v>2074</v>
      </c>
      <c r="D84" s="135" t="s">
        <v>2075</v>
      </c>
      <c r="E84" s="136" t="s">
        <v>2076</v>
      </c>
      <c r="F84" s="136"/>
      <c r="G84" s="137">
        <v>15069</v>
      </c>
      <c r="H84" s="137">
        <v>25000000</v>
      </c>
      <c r="I84" s="138"/>
      <c r="J84" s="137">
        <v>7500000</v>
      </c>
      <c r="K84" s="137">
        <f>H84-J84</f>
        <v>17500000</v>
      </c>
      <c r="L84" s="142"/>
      <c r="M84" s="142"/>
      <c r="N84" s="137"/>
      <c r="O84" s="141"/>
      <c r="P84" s="141"/>
      <c r="Q84" s="142"/>
      <c r="R84" s="142"/>
      <c r="S84" s="136"/>
      <c r="T84" s="139"/>
      <c r="U84" s="136"/>
      <c r="V84" s="139"/>
      <c r="W84" s="136"/>
      <c r="X84" s="142"/>
      <c r="Y84" s="136"/>
      <c r="Z84" s="139"/>
      <c r="AA84" s="136"/>
      <c r="AB84" s="139"/>
      <c r="AC84" s="136"/>
      <c r="AD84" s="136"/>
    </row>
    <row r="85" spans="1:30" ht="24.75" customHeight="1">
      <c r="A85" s="316"/>
      <c r="B85" s="316"/>
      <c r="C85" s="352" t="s">
        <v>2087</v>
      </c>
      <c r="D85" s="376"/>
      <c r="E85" s="352"/>
      <c r="F85" s="352"/>
      <c r="G85" s="358">
        <f>G8+G65+G81</f>
        <v>18143108.8</v>
      </c>
      <c r="H85" s="358">
        <f>H8+H65+H81</f>
        <v>7919646046</v>
      </c>
      <c r="I85" s="358">
        <f>I8+I65+I81</f>
        <v>32.7</v>
      </c>
      <c r="J85" s="358">
        <f>J8+J65+J81</f>
        <v>1918219320</v>
      </c>
      <c r="K85" s="358">
        <f>K8+K65+K81</f>
        <v>3058645742</v>
      </c>
      <c r="L85" s="358"/>
      <c r="M85" s="358"/>
      <c r="N85" s="358">
        <f>N8+N65+N81</f>
        <v>20615000</v>
      </c>
      <c r="O85" s="399"/>
      <c r="P85" s="399"/>
      <c r="Q85" s="358"/>
      <c r="R85" s="400"/>
      <c r="S85" s="358"/>
      <c r="T85" s="400"/>
      <c r="U85" s="358"/>
      <c r="V85" s="400"/>
      <c r="W85" s="358"/>
      <c r="X85" s="401"/>
      <c r="Y85" s="358"/>
      <c r="Z85" s="400"/>
      <c r="AA85" s="358"/>
      <c r="AB85" s="400"/>
      <c r="AC85" s="358"/>
      <c r="AD85" s="358"/>
    </row>
    <row r="86" spans="12:13" ht="15.75">
      <c r="L86" s="132"/>
      <c r="M86" s="132"/>
    </row>
    <row r="87" spans="12:13" ht="15.75">
      <c r="L87" s="132"/>
      <c r="M87" s="132"/>
    </row>
    <row r="88" spans="12:13" ht="15.75">
      <c r="L88" s="132"/>
      <c r="M88" s="132"/>
    </row>
    <row r="89" spans="12:13" ht="15.75">
      <c r="L89" s="132"/>
      <c r="M89" s="132"/>
    </row>
    <row r="90" spans="12:13" ht="15.75">
      <c r="L90" s="132"/>
      <c r="M90" s="132"/>
    </row>
    <row r="91" spans="12:13" ht="15.75">
      <c r="L91" s="132"/>
      <c r="M91" s="132"/>
    </row>
    <row r="92" spans="12:13" ht="15.75">
      <c r="L92" s="132"/>
      <c r="M92" s="132"/>
    </row>
    <row r="93" spans="12:13" ht="15.75">
      <c r="L93" s="132"/>
      <c r="M93" s="132"/>
    </row>
    <row r="94" spans="12:13" ht="15.75">
      <c r="L94" s="132"/>
      <c r="M94" s="132"/>
    </row>
    <row r="95" spans="12:13" ht="15.75">
      <c r="L95" s="132"/>
      <c r="M95" s="132"/>
    </row>
    <row r="96" spans="12:13" ht="15.75">
      <c r="L96" s="132"/>
      <c r="M96" s="132"/>
    </row>
    <row r="97" spans="12:13" ht="15.75">
      <c r="L97" s="132"/>
      <c r="M97" s="132"/>
    </row>
    <row r="98" spans="12:13" ht="15.75">
      <c r="L98" s="132"/>
      <c r="M98" s="132"/>
    </row>
    <row r="99" spans="12:13" ht="15.75">
      <c r="L99" s="132"/>
      <c r="M99" s="132"/>
    </row>
    <row r="100" spans="12:13" ht="15.75">
      <c r="L100" s="132"/>
      <c r="M100" s="132"/>
    </row>
    <row r="101" spans="12:13" ht="15.75">
      <c r="L101" s="132"/>
      <c r="M101" s="132"/>
    </row>
    <row r="102" spans="12:13" ht="15.75">
      <c r="L102" s="132"/>
      <c r="M102" s="132"/>
    </row>
  </sheetData>
  <sheetProtection/>
  <mergeCells count="26">
    <mergeCell ref="O4:P4"/>
    <mergeCell ref="AA4:AB4"/>
    <mergeCell ref="S4:T4"/>
    <mergeCell ref="L4:M4"/>
    <mergeCell ref="Y4:Z4"/>
    <mergeCell ref="W4:X4"/>
    <mergeCell ref="AD4:AD5"/>
    <mergeCell ref="A1:AD1"/>
    <mergeCell ref="A2:AD2"/>
    <mergeCell ref="A3:AD3"/>
    <mergeCell ref="A4:A5"/>
    <mergeCell ref="C4:C5"/>
    <mergeCell ref="AC4:AC5"/>
    <mergeCell ref="U4:V4"/>
    <mergeCell ref="Q4:R4"/>
    <mergeCell ref="G4:G5"/>
    <mergeCell ref="C81:E81"/>
    <mergeCell ref="C8:E8"/>
    <mergeCell ref="N4:N5"/>
    <mergeCell ref="I4:I5"/>
    <mergeCell ref="H4:H5"/>
    <mergeCell ref="C65:E65"/>
    <mergeCell ref="D4:D5"/>
    <mergeCell ref="E4:E5"/>
    <mergeCell ref="F4:F5"/>
    <mergeCell ref="J4:K4"/>
  </mergeCells>
  <printOptions/>
  <pageMargins left="0.45" right="0.45" top="0.75" bottom="0.5" header="0.3" footer="0.3"/>
  <pageSetup fitToHeight="0" fitToWidth="1" horizontalDpi="600" verticalDpi="600" orientation="landscape" paperSize="9" scale="67" r:id="rId3"/>
  <headerFoot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2"/>
  <sheetViews>
    <sheetView tabSelected="1" view="pageBreakPreview" zoomScale="60" zoomScaleNormal="80" zoomScalePageLayoutView="0" workbookViewId="0" topLeftCell="A8">
      <pane ySplit="810" topLeftCell="A56" activePane="bottomLeft" state="split"/>
      <selection pane="topLeft" activeCell="AD4" sqref="AD1:AD16384"/>
      <selection pane="bottomLeft" activeCell="C62" sqref="C62"/>
    </sheetView>
  </sheetViews>
  <sheetFormatPr defaultColWidth="8.7109375" defaultRowHeight="15"/>
  <cols>
    <col min="1" max="1" width="10.421875" style="402" customWidth="1"/>
    <col min="2" max="2" width="5.140625" style="402" hidden="1" customWidth="1"/>
    <col min="3" max="3" width="27.57421875" style="140" customWidth="1"/>
    <col min="4" max="4" width="28.8515625" style="402" customWidth="1"/>
    <col min="5" max="5" width="28.7109375" style="402" customWidth="1"/>
    <col min="6" max="6" width="15.28125" style="402" hidden="1" customWidth="1"/>
    <col min="7" max="7" width="13.00390625" style="402" customWidth="1"/>
    <col min="8" max="8" width="18.00390625" style="402" customWidth="1"/>
    <col min="9" max="9" width="16.57421875" style="402" hidden="1" customWidth="1"/>
    <col min="10" max="10" width="16.28125" style="402" hidden="1" customWidth="1"/>
    <col min="11" max="11" width="18.140625" style="402" hidden="1" customWidth="1"/>
    <col min="12" max="12" width="17.421875" style="416" hidden="1" customWidth="1"/>
    <col min="13" max="13" width="17.7109375" style="416" hidden="1" customWidth="1"/>
    <col min="14" max="14" width="15.28125" style="402" hidden="1" customWidth="1"/>
    <col min="15" max="15" width="10.8515625" style="418" customWidth="1"/>
    <col min="16" max="16" width="10.140625" style="418" customWidth="1"/>
    <col min="17" max="17" width="16.8515625" style="402" hidden="1" customWidth="1"/>
    <col min="18" max="18" width="12.00390625" style="418" hidden="1" customWidth="1"/>
    <col min="19" max="19" width="16.140625" style="402" hidden="1" customWidth="1"/>
    <col min="20" max="20" width="11.421875" style="418" hidden="1" customWidth="1"/>
    <col min="21" max="21" width="5.8515625" style="402" hidden="1" customWidth="1"/>
    <col min="22" max="22" width="12.57421875" style="418" hidden="1" customWidth="1"/>
    <col min="23" max="23" width="17.421875" style="402" customWidth="1"/>
    <col min="24" max="24" width="13.00390625" style="418" customWidth="1"/>
    <col min="25" max="25" width="17.8515625" style="378" customWidth="1"/>
    <col min="26" max="26" width="14.00390625" style="416" customWidth="1"/>
    <col min="27" max="27" width="15.7109375" style="378" hidden="1" customWidth="1"/>
    <col min="28" max="28" width="11.7109375" style="416" hidden="1" customWidth="1"/>
    <col min="29" max="29" width="10.421875" style="402" hidden="1" customWidth="1"/>
    <col min="30" max="30" width="20.421875" style="402" hidden="1" customWidth="1"/>
    <col min="31" max="31" width="11.140625" style="140" bestFit="1" customWidth="1"/>
    <col min="32" max="16384" width="8.7109375" style="140" customWidth="1"/>
  </cols>
  <sheetData>
    <row r="1" spans="1:30" ht="15.75">
      <c r="A1" s="466" t="s">
        <v>107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</row>
    <row r="2" spans="1:30" ht="15.75">
      <c r="A2" s="466" t="str">
        <f>'Tong Hop'!A3:Q3</f>
        <v>Đến ngày 31 tháng 3 năm 2023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</row>
    <row r="3" spans="1:30" ht="15.75">
      <c r="A3" s="467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</row>
    <row r="4" spans="1:32" s="402" customFormat="1" ht="19.5" customHeight="1">
      <c r="A4" s="451" t="s">
        <v>0</v>
      </c>
      <c r="B4" s="352"/>
      <c r="C4" s="451" t="s">
        <v>1</v>
      </c>
      <c r="D4" s="451" t="s">
        <v>2</v>
      </c>
      <c r="E4" s="451" t="s">
        <v>3</v>
      </c>
      <c r="F4" s="451" t="s">
        <v>5</v>
      </c>
      <c r="G4" s="451" t="s">
        <v>4</v>
      </c>
      <c r="H4" s="451" t="s">
        <v>70</v>
      </c>
      <c r="I4" s="451" t="s">
        <v>1105</v>
      </c>
      <c r="J4" s="451" t="s">
        <v>6</v>
      </c>
      <c r="K4" s="451"/>
      <c r="L4" s="452" t="s">
        <v>1442</v>
      </c>
      <c r="M4" s="452"/>
      <c r="N4" s="451" t="s">
        <v>1019</v>
      </c>
      <c r="O4" s="452" t="s">
        <v>8</v>
      </c>
      <c r="P4" s="452"/>
      <c r="Q4" s="451" t="s">
        <v>10</v>
      </c>
      <c r="R4" s="451"/>
      <c r="S4" s="451" t="s">
        <v>13</v>
      </c>
      <c r="T4" s="451"/>
      <c r="U4" s="451" t="s">
        <v>115</v>
      </c>
      <c r="V4" s="451"/>
      <c r="W4" s="451" t="s">
        <v>29</v>
      </c>
      <c r="X4" s="451"/>
      <c r="Y4" s="451" t="s">
        <v>38</v>
      </c>
      <c r="Z4" s="451"/>
      <c r="AA4" s="451" t="s">
        <v>129</v>
      </c>
      <c r="AB4" s="451"/>
      <c r="AC4" s="451" t="s">
        <v>146</v>
      </c>
      <c r="AD4" s="451" t="s">
        <v>15</v>
      </c>
      <c r="AE4" s="390"/>
      <c r="AF4" s="390"/>
    </row>
    <row r="5" spans="1:32" ht="19.5" customHeight="1">
      <c r="A5" s="451"/>
      <c r="B5" s="352"/>
      <c r="C5" s="451"/>
      <c r="D5" s="451"/>
      <c r="E5" s="451"/>
      <c r="F5" s="451"/>
      <c r="G5" s="451"/>
      <c r="H5" s="451"/>
      <c r="I5" s="451"/>
      <c r="J5" s="352" t="s">
        <v>7</v>
      </c>
      <c r="K5" s="352" t="s">
        <v>30</v>
      </c>
      <c r="L5" s="353" t="s">
        <v>1443</v>
      </c>
      <c r="M5" s="353" t="s">
        <v>1444</v>
      </c>
      <c r="N5" s="451"/>
      <c r="O5" s="353" t="s">
        <v>9</v>
      </c>
      <c r="P5" s="353" t="s">
        <v>103</v>
      </c>
      <c r="Q5" s="352" t="s">
        <v>11</v>
      </c>
      <c r="R5" s="353" t="s">
        <v>12</v>
      </c>
      <c r="S5" s="352" t="s">
        <v>18</v>
      </c>
      <c r="T5" s="353" t="s">
        <v>12</v>
      </c>
      <c r="U5" s="352" t="s">
        <v>16</v>
      </c>
      <c r="V5" s="353" t="s">
        <v>12</v>
      </c>
      <c r="W5" s="352" t="s">
        <v>18</v>
      </c>
      <c r="X5" s="353" t="s">
        <v>12</v>
      </c>
      <c r="Y5" s="352" t="s">
        <v>11</v>
      </c>
      <c r="Z5" s="353" t="s">
        <v>37</v>
      </c>
      <c r="AA5" s="352" t="s">
        <v>11</v>
      </c>
      <c r="AB5" s="353" t="s">
        <v>12</v>
      </c>
      <c r="AC5" s="451"/>
      <c r="AD5" s="451"/>
      <c r="AE5" s="390"/>
      <c r="AF5" s="390"/>
    </row>
    <row r="6" spans="1:32" s="405" customFormat="1" ht="15.75" hidden="1">
      <c r="A6" s="354">
        <v>1</v>
      </c>
      <c r="B6" s="354"/>
      <c r="C6" s="354">
        <v>2</v>
      </c>
      <c r="D6" s="354">
        <v>3</v>
      </c>
      <c r="E6" s="354">
        <v>4</v>
      </c>
      <c r="F6" s="354">
        <v>5</v>
      </c>
      <c r="G6" s="354">
        <v>6</v>
      </c>
      <c r="H6" s="354">
        <v>7</v>
      </c>
      <c r="I6" s="354"/>
      <c r="J6" s="354">
        <v>8</v>
      </c>
      <c r="K6" s="354">
        <v>9</v>
      </c>
      <c r="L6" s="356"/>
      <c r="M6" s="356"/>
      <c r="N6" s="354">
        <v>10</v>
      </c>
      <c r="O6" s="356">
        <v>11</v>
      </c>
      <c r="P6" s="356">
        <v>12</v>
      </c>
      <c r="Q6" s="354">
        <v>13</v>
      </c>
      <c r="R6" s="356">
        <v>14</v>
      </c>
      <c r="S6" s="354">
        <v>15</v>
      </c>
      <c r="T6" s="356">
        <v>16</v>
      </c>
      <c r="U6" s="354">
        <v>17</v>
      </c>
      <c r="V6" s="356">
        <v>18</v>
      </c>
      <c r="W6" s="354">
        <v>19</v>
      </c>
      <c r="X6" s="356">
        <v>20</v>
      </c>
      <c r="Y6" s="354">
        <v>21</v>
      </c>
      <c r="Z6" s="356">
        <v>22</v>
      </c>
      <c r="AA6" s="354">
        <v>23</v>
      </c>
      <c r="AB6" s="356">
        <v>24</v>
      </c>
      <c r="AC6" s="354">
        <v>25</v>
      </c>
      <c r="AD6" s="403">
        <v>32</v>
      </c>
      <c r="AE6" s="404"/>
      <c r="AF6" s="404"/>
    </row>
    <row r="7" spans="1:32" s="405" customFormat="1" ht="15.75" hidden="1">
      <c r="A7" s="354">
        <v>1</v>
      </c>
      <c r="B7" s="354"/>
      <c r="C7" s="354">
        <v>2</v>
      </c>
      <c r="D7" s="354">
        <v>3</v>
      </c>
      <c r="E7" s="354">
        <v>4</v>
      </c>
      <c r="F7" s="354"/>
      <c r="G7" s="354">
        <v>5</v>
      </c>
      <c r="H7" s="354">
        <v>6</v>
      </c>
      <c r="I7" s="354"/>
      <c r="J7" s="354"/>
      <c r="K7" s="354"/>
      <c r="L7" s="356"/>
      <c r="M7" s="356"/>
      <c r="N7" s="354"/>
      <c r="O7" s="356" t="s">
        <v>1658</v>
      </c>
      <c r="P7" s="356" t="s">
        <v>1659</v>
      </c>
      <c r="Q7" s="354"/>
      <c r="R7" s="356"/>
      <c r="S7" s="354"/>
      <c r="T7" s="356"/>
      <c r="U7" s="354"/>
      <c r="V7" s="356"/>
      <c r="W7" s="354">
        <v>9</v>
      </c>
      <c r="X7" s="356" t="s">
        <v>1660</v>
      </c>
      <c r="Y7" s="354">
        <v>11</v>
      </c>
      <c r="Z7" s="356" t="s">
        <v>1661</v>
      </c>
      <c r="AA7" s="354"/>
      <c r="AB7" s="356"/>
      <c r="AC7" s="354"/>
      <c r="AD7" s="403">
        <v>13</v>
      </c>
      <c r="AE7" s="404"/>
      <c r="AF7" s="404"/>
    </row>
    <row r="8" spans="1:32" s="405" customFormat="1" ht="15.75">
      <c r="A8" s="354">
        <v>1</v>
      </c>
      <c r="B8" s="354"/>
      <c r="C8" s="354">
        <v>2</v>
      </c>
      <c r="D8" s="354">
        <v>3</v>
      </c>
      <c r="E8" s="354">
        <v>4</v>
      </c>
      <c r="F8" s="354"/>
      <c r="G8" s="354">
        <v>5</v>
      </c>
      <c r="H8" s="354">
        <v>6</v>
      </c>
      <c r="I8" s="354"/>
      <c r="J8" s="354"/>
      <c r="K8" s="354"/>
      <c r="L8" s="356"/>
      <c r="M8" s="356"/>
      <c r="N8" s="354"/>
      <c r="O8" s="356" t="s">
        <v>1658</v>
      </c>
      <c r="P8" s="356" t="s">
        <v>1659</v>
      </c>
      <c r="Q8" s="354"/>
      <c r="R8" s="356"/>
      <c r="S8" s="354"/>
      <c r="T8" s="356"/>
      <c r="U8" s="354"/>
      <c r="V8" s="356"/>
      <c r="W8" s="354">
        <v>9</v>
      </c>
      <c r="X8" s="356" t="s">
        <v>1660</v>
      </c>
      <c r="Y8" s="354">
        <v>11</v>
      </c>
      <c r="Z8" s="356" t="s">
        <v>1661</v>
      </c>
      <c r="AA8" s="354"/>
      <c r="AB8" s="356"/>
      <c r="AC8" s="354"/>
      <c r="AD8" s="354">
        <v>13</v>
      </c>
      <c r="AE8" s="404"/>
      <c r="AF8" s="404"/>
    </row>
    <row r="9" spans="1:32" ht="24.75" customHeight="1">
      <c r="A9" s="352" t="s">
        <v>116</v>
      </c>
      <c r="B9" s="352"/>
      <c r="C9" s="449" t="s">
        <v>147</v>
      </c>
      <c r="D9" s="449"/>
      <c r="E9" s="449"/>
      <c r="F9" s="352"/>
      <c r="G9" s="358">
        <f>SUM(G10:G28)</f>
        <v>2565475</v>
      </c>
      <c r="H9" s="358">
        <f>SUM(H10:H28)</f>
        <v>1150070388</v>
      </c>
      <c r="I9" s="358">
        <f>SUM(I10:I28)</f>
        <v>0</v>
      </c>
      <c r="J9" s="358">
        <f>SUM(J10:J28)</f>
        <v>618660754.2</v>
      </c>
      <c r="K9" s="358">
        <f>SUM(K10:K28)</f>
        <v>452565933.8</v>
      </c>
      <c r="L9" s="358"/>
      <c r="M9" s="358"/>
      <c r="N9" s="358">
        <f>SUM(N10:N28)</f>
        <v>0</v>
      </c>
      <c r="O9" s="353"/>
      <c r="P9" s="353"/>
      <c r="Q9" s="352"/>
      <c r="R9" s="353"/>
      <c r="S9" s="352"/>
      <c r="T9" s="353"/>
      <c r="U9" s="352"/>
      <c r="V9" s="353"/>
      <c r="W9" s="352"/>
      <c r="X9" s="353"/>
      <c r="Y9" s="352"/>
      <c r="Z9" s="353"/>
      <c r="AA9" s="352"/>
      <c r="AB9" s="353"/>
      <c r="AC9" s="352"/>
      <c r="AD9" s="136"/>
      <c r="AE9" s="390"/>
      <c r="AF9" s="390"/>
    </row>
    <row r="10" spans="1:30" ht="49.5" customHeight="1">
      <c r="A10" s="370">
        <v>1</v>
      </c>
      <c r="B10" s="370"/>
      <c r="C10" s="135" t="s">
        <v>2092</v>
      </c>
      <c r="D10" s="136" t="s">
        <v>2093</v>
      </c>
      <c r="E10" s="136" t="s">
        <v>2094</v>
      </c>
      <c r="F10" s="136" t="s">
        <v>1333</v>
      </c>
      <c r="G10" s="367">
        <v>11806</v>
      </c>
      <c r="H10" s="367">
        <v>18000000</v>
      </c>
      <c r="I10" s="406"/>
      <c r="J10" s="367">
        <v>15000000</v>
      </c>
      <c r="K10" s="367">
        <f>H10-J10</f>
        <v>3000000</v>
      </c>
      <c r="L10" s="142"/>
      <c r="M10" s="142"/>
      <c r="N10" s="367"/>
      <c r="O10" s="141" t="s">
        <v>2095</v>
      </c>
      <c r="P10" s="141" t="s">
        <v>2096</v>
      </c>
      <c r="Q10" s="142"/>
      <c r="R10" s="142"/>
      <c r="S10" s="142" t="s">
        <v>2097</v>
      </c>
      <c r="T10" s="142" t="s">
        <v>2098</v>
      </c>
      <c r="U10" s="142"/>
      <c r="V10" s="142"/>
      <c r="W10" s="142" t="s">
        <v>2097</v>
      </c>
      <c r="X10" s="142" t="s">
        <v>2098</v>
      </c>
      <c r="Y10" s="142" t="s">
        <v>2099</v>
      </c>
      <c r="Z10" s="142" t="s">
        <v>2100</v>
      </c>
      <c r="AA10" s="142"/>
      <c r="AB10" s="142"/>
      <c r="AC10" s="142"/>
      <c r="AD10" s="142"/>
    </row>
    <row r="11" spans="1:30" ht="49.5" customHeight="1">
      <c r="A11" s="370">
        <f>A10+1</f>
        <v>2</v>
      </c>
      <c r="B11" s="370"/>
      <c r="C11" s="135" t="s">
        <v>1081</v>
      </c>
      <c r="D11" s="136" t="s">
        <v>60</v>
      </c>
      <c r="E11" s="136" t="s">
        <v>61</v>
      </c>
      <c r="F11" s="136"/>
      <c r="G11" s="367">
        <v>4790</v>
      </c>
      <c r="H11" s="367">
        <v>15000000</v>
      </c>
      <c r="I11" s="406"/>
      <c r="J11" s="367"/>
      <c r="K11" s="367"/>
      <c r="L11" s="142"/>
      <c r="M11" s="142"/>
      <c r="N11" s="367"/>
      <c r="O11" s="141" t="s">
        <v>50</v>
      </c>
      <c r="P11" s="141" t="s">
        <v>62</v>
      </c>
      <c r="Q11" s="370"/>
      <c r="R11" s="141"/>
      <c r="S11" s="370" t="s">
        <v>63</v>
      </c>
      <c r="T11" s="141" t="s">
        <v>64</v>
      </c>
      <c r="U11" s="370"/>
      <c r="V11" s="141"/>
      <c r="W11" s="370" t="str">
        <f>S11</f>
        <v>30 121 000043</v>
      </c>
      <c r="X11" s="142" t="str">
        <f>T11</f>
        <v>30/3/2009</v>
      </c>
      <c r="Y11" s="136" t="s">
        <v>65</v>
      </c>
      <c r="Z11" s="142" t="s">
        <v>66</v>
      </c>
      <c r="AA11" s="136"/>
      <c r="AB11" s="142"/>
      <c r="AC11" s="370"/>
      <c r="AD11" s="136"/>
    </row>
    <row r="12" spans="1:30" ht="49.5" customHeight="1">
      <c r="A12" s="370">
        <f>A11+1</f>
        <v>3</v>
      </c>
      <c r="B12" s="370"/>
      <c r="C12" s="135" t="s">
        <v>1082</v>
      </c>
      <c r="D12" s="136" t="s">
        <v>41</v>
      </c>
      <c r="E12" s="136" t="s">
        <v>59</v>
      </c>
      <c r="F12" s="136"/>
      <c r="G12" s="367">
        <v>11358</v>
      </c>
      <c r="H12" s="367">
        <v>41408000</v>
      </c>
      <c r="I12" s="406"/>
      <c r="J12" s="367">
        <f>H12</f>
        <v>41408000</v>
      </c>
      <c r="K12" s="367">
        <f>H12-J12</f>
        <v>0</v>
      </c>
      <c r="L12" s="142"/>
      <c r="M12" s="142"/>
      <c r="N12" s="367"/>
      <c r="O12" s="141" t="s">
        <v>109</v>
      </c>
      <c r="P12" s="141" t="s">
        <v>110</v>
      </c>
      <c r="Q12" s="370"/>
      <c r="R12" s="141"/>
      <c r="S12" s="370"/>
      <c r="T12" s="141"/>
      <c r="U12" s="370"/>
      <c r="V12" s="141"/>
      <c r="W12" s="370"/>
      <c r="X12" s="142"/>
      <c r="Y12" s="136" t="s">
        <v>42</v>
      </c>
      <c r="Z12" s="142" t="s">
        <v>43</v>
      </c>
      <c r="AA12" s="136"/>
      <c r="AB12" s="142"/>
      <c r="AC12" s="370"/>
      <c r="AD12" s="136"/>
    </row>
    <row r="13" spans="1:30" ht="49.5" customHeight="1">
      <c r="A13" s="370">
        <f aca="true" t="shared" si="0" ref="A13:A28">A12+1</f>
        <v>4</v>
      </c>
      <c r="B13" s="370"/>
      <c r="C13" s="135" t="s">
        <v>1083</v>
      </c>
      <c r="D13" s="136" t="s">
        <v>53</v>
      </c>
      <c r="E13" s="136" t="s">
        <v>54</v>
      </c>
      <c r="F13" s="136"/>
      <c r="G13" s="367">
        <v>15189</v>
      </c>
      <c r="H13" s="367">
        <v>21000000</v>
      </c>
      <c r="I13" s="406"/>
      <c r="J13" s="367">
        <f>H13</f>
        <v>21000000</v>
      </c>
      <c r="K13" s="367">
        <f>H13-J13</f>
        <v>0</v>
      </c>
      <c r="L13" s="142"/>
      <c r="M13" s="142"/>
      <c r="N13" s="367"/>
      <c r="O13" s="141" t="s">
        <v>50</v>
      </c>
      <c r="P13" s="141" t="s">
        <v>55</v>
      </c>
      <c r="Q13" s="370"/>
      <c r="R13" s="141"/>
      <c r="S13" s="370" t="s">
        <v>56</v>
      </c>
      <c r="T13" s="141" t="s">
        <v>1169</v>
      </c>
      <c r="U13" s="370"/>
      <c r="V13" s="141"/>
      <c r="W13" s="370" t="str">
        <f>S13</f>
        <v>30 121 000041</v>
      </c>
      <c r="X13" s="142" t="s">
        <v>1169</v>
      </c>
      <c r="Y13" s="136" t="s">
        <v>57</v>
      </c>
      <c r="Z13" s="142" t="s">
        <v>58</v>
      </c>
      <c r="AA13" s="136"/>
      <c r="AB13" s="142"/>
      <c r="AC13" s="370"/>
      <c r="AD13" s="136"/>
    </row>
    <row r="14" spans="1:30" ht="49.5" customHeight="1">
      <c r="A14" s="370">
        <f t="shared" si="0"/>
        <v>5</v>
      </c>
      <c r="B14" s="370"/>
      <c r="C14" s="135" t="s">
        <v>67</v>
      </c>
      <c r="D14" s="136" t="s">
        <v>68</v>
      </c>
      <c r="E14" s="136" t="s">
        <v>69</v>
      </c>
      <c r="F14" s="136"/>
      <c r="G14" s="367">
        <v>47579</v>
      </c>
      <c r="H14" s="367">
        <v>301666606</v>
      </c>
      <c r="I14" s="406"/>
      <c r="J14" s="367">
        <f>H14*0.7</f>
        <v>211166624.2</v>
      </c>
      <c r="K14" s="367">
        <f>H14-J14</f>
        <v>90499981.80000001</v>
      </c>
      <c r="L14" s="142"/>
      <c r="M14" s="142"/>
      <c r="N14" s="367"/>
      <c r="O14" s="141" t="s">
        <v>106</v>
      </c>
      <c r="P14" s="141" t="s">
        <v>71</v>
      </c>
      <c r="Q14" s="370"/>
      <c r="R14" s="141"/>
      <c r="S14" s="370" t="s">
        <v>72</v>
      </c>
      <c r="T14" s="141" t="s">
        <v>73</v>
      </c>
      <c r="U14" s="370"/>
      <c r="V14" s="141"/>
      <c r="W14" s="370" t="str">
        <f>S14</f>
        <v>30 121 000062</v>
      </c>
      <c r="X14" s="142" t="str">
        <f>T14</f>
        <v>31/12/2009</v>
      </c>
      <c r="Y14" s="136" t="s">
        <v>780</v>
      </c>
      <c r="Z14" s="142" t="s">
        <v>781</v>
      </c>
      <c r="AA14" s="139"/>
      <c r="AB14" s="142"/>
      <c r="AC14" s="372"/>
      <c r="AD14" s="136"/>
    </row>
    <row r="15" spans="1:30" ht="62.25" customHeight="1">
      <c r="A15" s="370">
        <f t="shared" si="0"/>
        <v>6</v>
      </c>
      <c r="B15" s="370"/>
      <c r="C15" s="135" t="s">
        <v>2182</v>
      </c>
      <c r="D15" s="136" t="s">
        <v>170</v>
      </c>
      <c r="E15" s="136" t="s">
        <v>171</v>
      </c>
      <c r="F15" s="136" t="s">
        <v>169</v>
      </c>
      <c r="G15" s="367">
        <v>1207465</v>
      </c>
      <c r="H15" s="367">
        <v>63843700</v>
      </c>
      <c r="I15" s="406"/>
      <c r="J15" s="367"/>
      <c r="K15" s="367"/>
      <c r="L15" s="142"/>
      <c r="M15" s="142"/>
      <c r="N15" s="367"/>
      <c r="O15" s="141" t="s">
        <v>172</v>
      </c>
      <c r="P15" s="141" t="s">
        <v>173</v>
      </c>
      <c r="Q15" s="370"/>
      <c r="R15" s="141"/>
      <c r="S15" s="370" t="s">
        <v>165</v>
      </c>
      <c r="T15" s="141" t="s">
        <v>166</v>
      </c>
      <c r="U15" s="370"/>
      <c r="V15" s="141"/>
      <c r="W15" s="370" t="str">
        <f>S15</f>
        <v>30 121 0001166</v>
      </c>
      <c r="X15" s="142" t="str">
        <f>T15</f>
        <v>27/5/2014</v>
      </c>
      <c r="Y15" s="136" t="s">
        <v>167</v>
      </c>
      <c r="Z15" s="142" t="s">
        <v>168</v>
      </c>
      <c r="AA15" s="136"/>
      <c r="AB15" s="142"/>
      <c r="AC15" s="370"/>
      <c r="AD15" s="136"/>
    </row>
    <row r="16" spans="1:30" ht="49.5" customHeight="1">
      <c r="A16" s="370">
        <f t="shared" si="0"/>
        <v>7</v>
      </c>
      <c r="B16" s="370"/>
      <c r="C16" s="135" t="s">
        <v>1077</v>
      </c>
      <c r="D16" s="136" t="s">
        <v>85</v>
      </c>
      <c r="E16" s="136" t="s">
        <v>86</v>
      </c>
      <c r="F16" s="136"/>
      <c r="G16" s="367">
        <v>15549</v>
      </c>
      <c r="H16" s="367">
        <v>170000000</v>
      </c>
      <c r="I16" s="406"/>
      <c r="J16" s="367">
        <v>65000000</v>
      </c>
      <c r="K16" s="367">
        <f aca="true" t="shared" si="1" ref="K16:K25">H16-J16</f>
        <v>105000000</v>
      </c>
      <c r="L16" s="142"/>
      <c r="M16" s="142"/>
      <c r="N16" s="367"/>
      <c r="O16" s="141" t="s">
        <v>87</v>
      </c>
      <c r="P16" s="141" t="s">
        <v>88</v>
      </c>
      <c r="Q16" s="370"/>
      <c r="R16" s="141"/>
      <c r="S16" s="370" t="s">
        <v>776</v>
      </c>
      <c r="T16" s="141" t="s">
        <v>1170</v>
      </c>
      <c r="U16" s="370">
        <v>1</v>
      </c>
      <c r="V16" s="141" t="s">
        <v>1801</v>
      </c>
      <c r="W16" s="370">
        <v>1124420324</v>
      </c>
      <c r="X16" s="142" t="s">
        <v>777</v>
      </c>
      <c r="Y16" s="136" t="s">
        <v>778</v>
      </c>
      <c r="Z16" s="142" t="s">
        <v>779</v>
      </c>
      <c r="AA16" s="136" t="s">
        <v>775</v>
      </c>
      <c r="AB16" s="142" t="s">
        <v>774</v>
      </c>
      <c r="AC16" s="370"/>
      <c r="AD16" s="136"/>
    </row>
    <row r="17" spans="1:30" ht="49.5" customHeight="1">
      <c r="A17" s="370">
        <f t="shared" si="0"/>
        <v>8</v>
      </c>
      <c r="B17" s="370"/>
      <c r="C17" s="135" t="s">
        <v>114</v>
      </c>
      <c r="D17" s="136" t="s">
        <v>895</v>
      </c>
      <c r="E17" s="136" t="s">
        <v>896</v>
      </c>
      <c r="F17" s="136"/>
      <c r="G17" s="367">
        <v>14879</v>
      </c>
      <c r="H17" s="367">
        <v>71524930</v>
      </c>
      <c r="I17" s="406"/>
      <c r="J17" s="367">
        <v>46524930</v>
      </c>
      <c r="K17" s="367">
        <f t="shared" si="1"/>
        <v>25000000</v>
      </c>
      <c r="L17" s="142"/>
      <c r="M17" s="142"/>
      <c r="N17" s="367"/>
      <c r="O17" s="141" t="s">
        <v>95</v>
      </c>
      <c r="P17" s="141" t="s">
        <v>96</v>
      </c>
      <c r="Q17" s="370" t="s">
        <v>97</v>
      </c>
      <c r="R17" s="141" t="s">
        <v>98</v>
      </c>
      <c r="S17" s="370">
        <v>3624065538</v>
      </c>
      <c r="T17" s="141" t="s">
        <v>164</v>
      </c>
      <c r="U17" s="370">
        <v>1</v>
      </c>
      <c r="V17" s="141" t="s">
        <v>1800</v>
      </c>
      <c r="W17" s="136" t="s">
        <v>897</v>
      </c>
      <c r="X17" s="142" t="s">
        <v>898</v>
      </c>
      <c r="Y17" s="136" t="s">
        <v>78</v>
      </c>
      <c r="Z17" s="142" t="s">
        <v>1171</v>
      </c>
      <c r="AA17" s="136" t="s">
        <v>934</v>
      </c>
      <c r="AB17" s="142" t="s">
        <v>751</v>
      </c>
      <c r="AC17" s="370"/>
      <c r="AD17" s="136"/>
    </row>
    <row r="18" spans="1:30" s="407" customFormat="1" ht="49.5" customHeight="1">
      <c r="A18" s="370">
        <f t="shared" si="0"/>
        <v>9</v>
      </c>
      <c r="B18" s="370"/>
      <c r="C18" s="135" t="s">
        <v>1087</v>
      </c>
      <c r="D18" s="136" t="s">
        <v>159</v>
      </c>
      <c r="E18" s="136" t="s">
        <v>1367</v>
      </c>
      <c r="F18" s="136" t="s">
        <v>907</v>
      </c>
      <c r="G18" s="137">
        <v>16432</v>
      </c>
      <c r="H18" s="137">
        <v>40000000</v>
      </c>
      <c r="I18" s="301"/>
      <c r="J18" s="137">
        <v>40000000</v>
      </c>
      <c r="K18" s="137">
        <f>H18-J18</f>
        <v>0</v>
      </c>
      <c r="L18" s="142"/>
      <c r="M18" s="142"/>
      <c r="N18" s="137"/>
      <c r="O18" s="141" t="s">
        <v>1368</v>
      </c>
      <c r="P18" s="141" t="s">
        <v>1369</v>
      </c>
      <c r="Q18" s="136" t="s">
        <v>1370</v>
      </c>
      <c r="R18" s="142" t="s">
        <v>1371</v>
      </c>
      <c r="S18" s="142"/>
      <c r="T18" s="142"/>
      <c r="U18" s="142"/>
      <c r="V18" s="142"/>
      <c r="W18" s="136" t="str">
        <f>Q18</f>
        <v>1271/QĐ-UBND 752/QĐ-UBND</v>
      </c>
      <c r="X18" s="142" t="str">
        <f>R18</f>
        <v>16/6/2016 08/4/2019</v>
      </c>
      <c r="Y18" s="136" t="s">
        <v>1103</v>
      </c>
      <c r="Z18" s="142" t="s">
        <v>1104</v>
      </c>
      <c r="AA18" s="136"/>
      <c r="AB18" s="142"/>
      <c r="AC18" s="136"/>
      <c r="AD18" s="136"/>
    </row>
    <row r="19" spans="1:30" ht="49.5" customHeight="1">
      <c r="A19" s="370">
        <f t="shared" si="0"/>
        <v>10</v>
      </c>
      <c r="B19" s="370"/>
      <c r="C19" s="135" t="s">
        <v>100</v>
      </c>
      <c r="D19" s="136" t="s">
        <v>108</v>
      </c>
      <c r="E19" s="136" t="s">
        <v>101</v>
      </c>
      <c r="F19" s="136"/>
      <c r="G19" s="367">
        <v>86800</v>
      </c>
      <c r="H19" s="367">
        <v>45299700</v>
      </c>
      <c r="I19" s="406"/>
      <c r="J19" s="367">
        <v>10000000</v>
      </c>
      <c r="K19" s="367">
        <f t="shared" si="1"/>
        <v>35299700</v>
      </c>
      <c r="L19" s="142"/>
      <c r="M19" s="142"/>
      <c r="N19" s="367"/>
      <c r="O19" s="141" t="s">
        <v>95</v>
      </c>
      <c r="P19" s="141" t="s">
        <v>102</v>
      </c>
      <c r="Q19" s="370" t="s">
        <v>99</v>
      </c>
      <c r="R19" s="141" t="s">
        <v>1183</v>
      </c>
      <c r="S19" s="141"/>
      <c r="T19" s="141"/>
      <c r="U19" s="141"/>
      <c r="V19" s="141"/>
      <c r="W19" s="136" t="s">
        <v>1514</v>
      </c>
      <c r="X19" s="142" t="s">
        <v>1515</v>
      </c>
      <c r="Y19" s="136"/>
      <c r="Z19" s="142"/>
      <c r="AA19" s="136" t="s">
        <v>933</v>
      </c>
      <c r="AB19" s="142" t="s">
        <v>1176</v>
      </c>
      <c r="AC19" s="370"/>
      <c r="AD19" s="136"/>
    </row>
    <row r="20" spans="1:31" ht="49.5" customHeight="1">
      <c r="A20" s="370">
        <f t="shared" si="0"/>
        <v>11</v>
      </c>
      <c r="B20" s="370"/>
      <c r="C20" s="135" t="s">
        <v>123</v>
      </c>
      <c r="D20" s="136" t="s">
        <v>124</v>
      </c>
      <c r="E20" s="136" t="s">
        <v>125</v>
      </c>
      <c r="F20" s="136"/>
      <c r="G20" s="367">
        <v>9580</v>
      </c>
      <c r="H20" s="367">
        <v>67200000</v>
      </c>
      <c r="I20" s="406"/>
      <c r="J20" s="367">
        <v>66983000</v>
      </c>
      <c r="K20" s="367">
        <f t="shared" si="1"/>
        <v>217000</v>
      </c>
      <c r="L20" s="142"/>
      <c r="M20" s="142"/>
      <c r="N20" s="367"/>
      <c r="O20" s="141" t="s">
        <v>88</v>
      </c>
      <c r="P20" s="141" t="s">
        <v>117</v>
      </c>
      <c r="Q20" s="370" t="s">
        <v>126</v>
      </c>
      <c r="R20" s="141" t="s">
        <v>127</v>
      </c>
      <c r="S20" s="141"/>
      <c r="T20" s="141"/>
      <c r="U20" s="141"/>
      <c r="V20" s="141"/>
      <c r="W20" s="370" t="s">
        <v>126</v>
      </c>
      <c r="X20" s="141" t="s">
        <v>127</v>
      </c>
      <c r="Y20" s="136" t="s">
        <v>128</v>
      </c>
      <c r="Z20" s="142" t="s">
        <v>1172</v>
      </c>
      <c r="AA20" s="139" t="s">
        <v>932</v>
      </c>
      <c r="AB20" s="142" t="s">
        <v>1173</v>
      </c>
      <c r="AC20" s="372"/>
      <c r="AD20" s="136"/>
      <c r="AE20" s="140">
        <v>45299700</v>
      </c>
    </row>
    <row r="21" spans="1:30" s="407" customFormat="1" ht="49.5" customHeight="1">
      <c r="A21" s="370">
        <f t="shared" si="0"/>
        <v>12</v>
      </c>
      <c r="B21" s="370"/>
      <c r="C21" s="135" t="s">
        <v>1052</v>
      </c>
      <c r="D21" s="136" t="s">
        <v>1191</v>
      </c>
      <c r="E21" s="136" t="s">
        <v>1191</v>
      </c>
      <c r="F21" s="136" t="s">
        <v>1013</v>
      </c>
      <c r="G21" s="137">
        <f>574288+79978</f>
        <v>654266</v>
      </c>
      <c r="H21" s="137">
        <v>500000</v>
      </c>
      <c r="I21" s="301"/>
      <c r="J21" s="137">
        <v>500000</v>
      </c>
      <c r="K21" s="137">
        <f t="shared" si="1"/>
        <v>0</v>
      </c>
      <c r="L21" s="142"/>
      <c r="M21" s="142"/>
      <c r="N21" s="137"/>
      <c r="O21" s="141" t="s">
        <v>1053</v>
      </c>
      <c r="P21" s="141" t="s">
        <v>1054</v>
      </c>
      <c r="Q21" s="136" t="s">
        <v>1055</v>
      </c>
      <c r="R21" s="142" t="s">
        <v>1056</v>
      </c>
      <c r="S21" s="142"/>
      <c r="T21" s="142"/>
      <c r="U21" s="142"/>
      <c r="V21" s="142"/>
      <c r="W21" s="136" t="s">
        <v>1055</v>
      </c>
      <c r="X21" s="142" t="s">
        <v>1056</v>
      </c>
      <c r="Y21" s="136" t="s">
        <v>1057</v>
      </c>
      <c r="Z21" s="142" t="s">
        <v>1058</v>
      </c>
      <c r="AA21" s="136"/>
      <c r="AB21" s="142"/>
      <c r="AC21" s="136"/>
      <c r="AD21" s="136" t="s">
        <v>1880</v>
      </c>
    </row>
    <row r="22" spans="1:30" s="407" customFormat="1" ht="49.5" customHeight="1">
      <c r="A22" s="370">
        <f t="shared" si="0"/>
        <v>13</v>
      </c>
      <c r="B22" s="370"/>
      <c r="C22" s="135" t="s">
        <v>1089</v>
      </c>
      <c r="D22" s="136" t="s">
        <v>911</v>
      </c>
      <c r="E22" s="136" t="s">
        <v>1008</v>
      </c>
      <c r="F22" s="136" t="s">
        <v>912</v>
      </c>
      <c r="G22" s="137">
        <v>616</v>
      </c>
      <c r="H22" s="137">
        <v>1300000</v>
      </c>
      <c r="I22" s="301"/>
      <c r="J22" s="137">
        <v>900000</v>
      </c>
      <c r="K22" s="137">
        <f t="shared" si="1"/>
        <v>400000</v>
      </c>
      <c r="L22" s="142"/>
      <c r="M22" s="142"/>
      <c r="N22" s="137"/>
      <c r="O22" s="141" t="s">
        <v>914</v>
      </c>
      <c r="P22" s="141" t="s">
        <v>913</v>
      </c>
      <c r="Q22" s="136" t="s">
        <v>1009</v>
      </c>
      <c r="R22" s="142" t="s">
        <v>1182</v>
      </c>
      <c r="S22" s="142"/>
      <c r="T22" s="142"/>
      <c r="U22" s="142"/>
      <c r="V22" s="142"/>
      <c r="W22" s="136" t="s">
        <v>1009</v>
      </c>
      <c r="X22" s="142" t="s">
        <v>1182</v>
      </c>
      <c r="Y22" s="136" t="s">
        <v>1509</v>
      </c>
      <c r="Z22" s="142" t="s">
        <v>1255</v>
      </c>
      <c r="AA22" s="136"/>
      <c r="AB22" s="142"/>
      <c r="AC22" s="136"/>
      <c r="AD22" s="136"/>
    </row>
    <row r="23" spans="1:30" s="407" customFormat="1" ht="49.5" customHeight="1">
      <c r="A23" s="370">
        <f t="shared" si="0"/>
        <v>14</v>
      </c>
      <c r="B23" s="370"/>
      <c r="C23" s="135" t="s">
        <v>1010</v>
      </c>
      <c r="D23" s="136" t="s">
        <v>1011</v>
      </c>
      <c r="E23" s="136" t="s">
        <v>1012</v>
      </c>
      <c r="F23" s="136" t="s">
        <v>1013</v>
      </c>
      <c r="G23" s="137">
        <v>272751</v>
      </c>
      <c r="H23" s="137">
        <v>2543666</v>
      </c>
      <c r="I23" s="301"/>
      <c r="J23" s="137">
        <v>953600</v>
      </c>
      <c r="K23" s="137">
        <f>H23-J23</f>
        <v>1590066</v>
      </c>
      <c r="L23" s="142"/>
      <c r="M23" s="142"/>
      <c r="N23" s="137"/>
      <c r="O23" s="141" t="s">
        <v>1117</v>
      </c>
      <c r="P23" s="141" t="s">
        <v>1118</v>
      </c>
      <c r="Q23" s="136" t="s">
        <v>1115</v>
      </c>
      <c r="R23" s="142" t="s">
        <v>1116</v>
      </c>
      <c r="S23" s="142"/>
      <c r="T23" s="142"/>
      <c r="U23" s="142"/>
      <c r="V23" s="142"/>
      <c r="W23" s="136" t="s">
        <v>1115</v>
      </c>
      <c r="X23" s="142" t="s">
        <v>1116</v>
      </c>
      <c r="Y23" s="136" t="s">
        <v>1540</v>
      </c>
      <c r="Z23" s="142" t="s">
        <v>1539</v>
      </c>
      <c r="AA23" s="136"/>
      <c r="AB23" s="142"/>
      <c r="AC23" s="136"/>
      <c r="AD23" s="136"/>
    </row>
    <row r="24" spans="1:30" s="407" customFormat="1" ht="49.5" customHeight="1">
      <c r="A24" s="370">
        <f t="shared" si="0"/>
        <v>15</v>
      </c>
      <c r="B24" s="370"/>
      <c r="C24" s="135" t="s">
        <v>1145</v>
      </c>
      <c r="D24" s="136" t="s">
        <v>1194</v>
      </c>
      <c r="E24" s="136" t="s">
        <v>1195</v>
      </c>
      <c r="F24" s="136" t="s">
        <v>1146</v>
      </c>
      <c r="G24" s="137">
        <v>31399</v>
      </c>
      <c r="H24" s="137">
        <v>268000000</v>
      </c>
      <c r="I24" s="301"/>
      <c r="J24" s="137">
        <v>80400000</v>
      </c>
      <c r="K24" s="137">
        <f>H24-J24</f>
        <v>187600000</v>
      </c>
      <c r="L24" s="142"/>
      <c r="M24" s="142"/>
      <c r="N24" s="137"/>
      <c r="O24" s="141" t="s">
        <v>187</v>
      </c>
      <c r="P24" s="141" t="s">
        <v>1253</v>
      </c>
      <c r="Q24" s="136" t="s">
        <v>1256</v>
      </c>
      <c r="R24" s="142" t="s">
        <v>1257</v>
      </c>
      <c r="S24" s="136">
        <v>7224123768</v>
      </c>
      <c r="T24" s="142" t="s">
        <v>1604</v>
      </c>
      <c r="U24" s="136">
        <v>1</v>
      </c>
      <c r="V24" s="142" t="s">
        <v>1560</v>
      </c>
      <c r="W24" s="136" t="s">
        <v>1606</v>
      </c>
      <c r="X24" s="142" t="s">
        <v>1605</v>
      </c>
      <c r="Y24" s="136" t="s">
        <v>1531</v>
      </c>
      <c r="Z24" s="142" t="s">
        <v>1530</v>
      </c>
      <c r="AA24" s="136" t="s">
        <v>1529</v>
      </c>
      <c r="AB24" s="142" t="s">
        <v>1528</v>
      </c>
      <c r="AC24" s="136"/>
      <c r="AD24" s="136"/>
    </row>
    <row r="25" spans="1:30" s="407" customFormat="1" ht="57" customHeight="1">
      <c r="A25" s="370">
        <f t="shared" si="0"/>
        <v>16</v>
      </c>
      <c r="B25" s="370"/>
      <c r="C25" s="135" t="s">
        <v>1098</v>
      </c>
      <c r="D25" s="394" t="s">
        <v>1099</v>
      </c>
      <c r="E25" s="394" t="s">
        <v>1100</v>
      </c>
      <c r="F25" s="136" t="s">
        <v>1101</v>
      </c>
      <c r="G25" s="137">
        <v>22987</v>
      </c>
      <c r="H25" s="137">
        <v>2057371</v>
      </c>
      <c r="I25" s="301"/>
      <c r="J25" s="137">
        <v>2498185</v>
      </c>
      <c r="K25" s="137">
        <f t="shared" si="1"/>
        <v>-440814</v>
      </c>
      <c r="L25" s="142"/>
      <c r="M25" s="142"/>
      <c r="N25" s="137"/>
      <c r="O25" s="141" t="s">
        <v>1122</v>
      </c>
      <c r="P25" s="141" t="s">
        <v>1123</v>
      </c>
      <c r="Q25" s="136" t="s">
        <v>1120</v>
      </c>
      <c r="R25" s="142" t="s">
        <v>1121</v>
      </c>
      <c r="S25" s="142"/>
      <c r="T25" s="142"/>
      <c r="U25" s="142"/>
      <c r="V25" s="142"/>
      <c r="W25" s="136" t="s">
        <v>1120</v>
      </c>
      <c r="X25" s="142" t="s">
        <v>1121</v>
      </c>
      <c r="Y25" s="136"/>
      <c r="Z25" s="142"/>
      <c r="AA25" s="136"/>
      <c r="AB25" s="142"/>
      <c r="AC25" s="136"/>
      <c r="AD25" s="136"/>
    </row>
    <row r="26" spans="1:30" s="407" customFormat="1" ht="49.5" customHeight="1">
      <c r="A26" s="370">
        <f t="shared" si="0"/>
        <v>17</v>
      </c>
      <c r="B26" s="370"/>
      <c r="C26" s="135" t="s">
        <v>589</v>
      </c>
      <c r="D26" s="136" t="s">
        <v>1404</v>
      </c>
      <c r="E26" s="135" t="s">
        <v>1405</v>
      </c>
      <c r="F26" s="136" t="s">
        <v>1101</v>
      </c>
      <c r="G26" s="408">
        <v>1475</v>
      </c>
      <c r="H26" s="137">
        <v>8825000</v>
      </c>
      <c r="I26" s="301"/>
      <c r="J26" s="137">
        <v>8825000</v>
      </c>
      <c r="K26" s="137">
        <v>0</v>
      </c>
      <c r="L26" s="142"/>
      <c r="M26" s="142"/>
      <c r="N26" s="137"/>
      <c r="O26" s="141" t="s">
        <v>892</v>
      </c>
      <c r="P26" s="141" t="s">
        <v>1406</v>
      </c>
      <c r="Q26" s="136" t="s">
        <v>1407</v>
      </c>
      <c r="R26" s="142" t="s">
        <v>1408</v>
      </c>
      <c r="S26" s="142"/>
      <c r="T26" s="142"/>
      <c r="U26" s="142"/>
      <c r="V26" s="142"/>
      <c r="W26" s="136" t="s">
        <v>1407</v>
      </c>
      <c r="X26" s="142" t="s">
        <v>1408</v>
      </c>
      <c r="Y26" s="136" t="s">
        <v>1513</v>
      </c>
      <c r="Z26" s="142" t="s">
        <v>1512</v>
      </c>
      <c r="AA26" s="136"/>
      <c r="AB26" s="142"/>
      <c r="AC26" s="136"/>
      <c r="AD26" s="136"/>
    </row>
    <row r="27" spans="1:30" s="407" customFormat="1" ht="58.5" customHeight="1">
      <c r="A27" s="370">
        <f t="shared" si="0"/>
        <v>18</v>
      </c>
      <c r="B27" s="370"/>
      <c r="C27" s="135" t="s">
        <v>1773</v>
      </c>
      <c r="D27" s="136" t="s">
        <v>1818</v>
      </c>
      <c r="E27" s="136" t="s">
        <v>1819</v>
      </c>
      <c r="F27" s="136" t="s">
        <v>1774</v>
      </c>
      <c r="G27" s="367">
        <v>17047</v>
      </c>
      <c r="H27" s="367">
        <v>6625415</v>
      </c>
      <c r="I27" s="406"/>
      <c r="J27" s="367">
        <v>2225415</v>
      </c>
      <c r="K27" s="137">
        <f>H27-J27</f>
        <v>4400000</v>
      </c>
      <c r="L27" s="142"/>
      <c r="M27" s="142"/>
      <c r="N27" s="137"/>
      <c r="O27" s="141" t="s">
        <v>1426</v>
      </c>
      <c r="P27" s="141" t="s">
        <v>1820</v>
      </c>
      <c r="Q27" s="136" t="s">
        <v>1821</v>
      </c>
      <c r="R27" s="142" t="s">
        <v>1822</v>
      </c>
      <c r="S27" s="136"/>
      <c r="T27" s="142"/>
      <c r="U27" s="136"/>
      <c r="V27" s="142"/>
      <c r="W27" s="136" t="s">
        <v>1821</v>
      </c>
      <c r="X27" s="142" t="s">
        <v>1822</v>
      </c>
      <c r="Y27" s="136" t="s">
        <v>2142</v>
      </c>
      <c r="Z27" s="142" t="s">
        <v>2143</v>
      </c>
      <c r="AA27" s="136"/>
      <c r="AB27" s="142"/>
      <c r="AC27" s="136"/>
      <c r="AD27" s="136"/>
    </row>
    <row r="28" spans="1:30" s="407" customFormat="1" ht="59.25" customHeight="1">
      <c r="A28" s="370">
        <f t="shared" si="0"/>
        <v>19</v>
      </c>
      <c r="B28" s="370"/>
      <c r="C28" s="135" t="s">
        <v>1704</v>
      </c>
      <c r="D28" s="136" t="s">
        <v>1705</v>
      </c>
      <c r="E28" s="136" t="s">
        <v>1706</v>
      </c>
      <c r="F28" s="136" t="s">
        <v>1013</v>
      </c>
      <c r="G28" s="367">
        <v>123507</v>
      </c>
      <c r="H28" s="367">
        <v>5276000</v>
      </c>
      <c r="I28" s="406"/>
      <c r="J28" s="367">
        <v>5276000</v>
      </c>
      <c r="K28" s="137">
        <f>H28-J28</f>
        <v>0</v>
      </c>
      <c r="L28" s="142"/>
      <c r="M28" s="142"/>
      <c r="N28" s="137"/>
      <c r="O28" s="141" t="s">
        <v>1394</v>
      </c>
      <c r="P28" s="141" t="s">
        <v>1794</v>
      </c>
      <c r="Q28" s="136" t="s">
        <v>1758</v>
      </c>
      <c r="R28" s="142" t="s">
        <v>1759</v>
      </c>
      <c r="S28" s="136">
        <v>7872831768</v>
      </c>
      <c r="T28" s="142" t="s">
        <v>1760</v>
      </c>
      <c r="U28" s="136"/>
      <c r="V28" s="142"/>
      <c r="W28" s="136" t="s">
        <v>1764</v>
      </c>
      <c r="X28" s="142" t="s">
        <v>1765</v>
      </c>
      <c r="Y28" s="136" t="s">
        <v>1860</v>
      </c>
      <c r="Z28" s="142" t="s">
        <v>1861</v>
      </c>
      <c r="AA28" s="136"/>
      <c r="AB28" s="142"/>
      <c r="AC28" s="136"/>
      <c r="AD28" s="136"/>
    </row>
    <row r="29" spans="1:32" ht="24.75" customHeight="1">
      <c r="A29" s="352" t="s">
        <v>137</v>
      </c>
      <c r="B29" s="352"/>
      <c r="C29" s="449" t="s">
        <v>862</v>
      </c>
      <c r="D29" s="449"/>
      <c r="E29" s="449"/>
      <c r="F29" s="449"/>
      <c r="G29" s="358">
        <f>SUM(G30:G59)</f>
        <v>26120289</v>
      </c>
      <c r="H29" s="358">
        <f>SUM(H30:H59)</f>
        <v>150464171914</v>
      </c>
      <c r="I29" s="358">
        <f>SUM(I30:I59)</f>
        <v>7035.12</v>
      </c>
      <c r="J29" s="358">
        <f>SUM(J30:J59)</f>
        <v>28494602512</v>
      </c>
      <c r="K29" s="358">
        <f>SUM(K30:K59)</f>
        <v>121969569402</v>
      </c>
      <c r="L29" s="358"/>
      <c r="M29" s="358"/>
      <c r="N29" s="358">
        <f>SUM(N30:N59)</f>
        <v>0</v>
      </c>
      <c r="O29" s="353"/>
      <c r="P29" s="353"/>
      <c r="Q29" s="352"/>
      <c r="R29" s="353"/>
      <c r="S29" s="352"/>
      <c r="T29" s="353"/>
      <c r="U29" s="352"/>
      <c r="V29" s="353"/>
      <c r="W29" s="352"/>
      <c r="X29" s="353"/>
      <c r="Y29" s="352"/>
      <c r="Z29" s="353"/>
      <c r="AA29" s="352"/>
      <c r="AB29" s="353"/>
      <c r="AC29" s="352"/>
      <c r="AD29" s="136"/>
      <c r="AE29" s="390"/>
      <c r="AF29" s="390"/>
    </row>
    <row r="30" spans="1:30" ht="49.5" customHeight="1">
      <c r="A30" s="370">
        <v>1</v>
      </c>
      <c r="B30" s="370"/>
      <c r="C30" s="135" t="s">
        <v>74</v>
      </c>
      <c r="D30" s="136" t="s">
        <v>1372</v>
      </c>
      <c r="E30" s="136" t="s">
        <v>1373</v>
      </c>
      <c r="F30" s="136" t="s">
        <v>1374</v>
      </c>
      <c r="G30" s="367">
        <v>504426</v>
      </c>
      <c r="H30" s="367">
        <v>180000000</v>
      </c>
      <c r="I30" s="406"/>
      <c r="J30" s="367">
        <v>54000000</v>
      </c>
      <c r="K30" s="367">
        <f aca="true" t="shared" si="2" ref="K30:K41">H30-J30</f>
        <v>126000000</v>
      </c>
      <c r="L30" s="142"/>
      <c r="M30" s="142"/>
      <c r="N30" s="367"/>
      <c r="O30" s="141" t="s">
        <v>1160</v>
      </c>
      <c r="P30" s="141" t="s">
        <v>1161</v>
      </c>
      <c r="Q30" s="370" t="s">
        <v>1375</v>
      </c>
      <c r="R30" s="141" t="s">
        <v>1245</v>
      </c>
      <c r="S30" s="370" t="s">
        <v>111</v>
      </c>
      <c r="T30" s="141" t="s">
        <v>112</v>
      </c>
      <c r="U30" s="370">
        <v>2</v>
      </c>
      <c r="V30" s="141" t="s">
        <v>1164</v>
      </c>
      <c r="W30" s="370">
        <v>5375814803</v>
      </c>
      <c r="X30" s="142" t="s">
        <v>1165</v>
      </c>
      <c r="Y30" s="136" t="s">
        <v>77</v>
      </c>
      <c r="Z30" s="142" t="s">
        <v>1175</v>
      </c>
      <c r="AA30" s="139" t="s">
        <v>939</v>
      </c>
      <c r="AB30" s="142" t="s">
        <v>1174</v>
      </c>
      <c r="AC30" s="372"/>
      <c r="AD30" s="136"/>
    </row>
    <row r="31" spans="1:30" ht="60.75" customHeight="1">
      <c r="A31" s="370">
        <f aca="true" t="shared" si="3" ref="A31:A59">A30+1</f>
        <v>2</v>
      </c>
      <c r="B31" s="370"/>
      <c r="C31" s="135" t="s">
        <v>1084</v>
      </c>
      <c r="D31" s="136" t="s">
        <v>118</v>
      </c>
      <c r="E31" s="136" t="s">
        <v>119</v>
      </c>
      <c r="F31" s="136"/>
      <c r="G31" s="367">
        <v>62832</v>
      </c>
      <c r="H31" s="367">
        <v>80000000</v>
      </c>
      <c r="I31" s="406"/>
      <c r="J31" s="367">
        <v>80000000</v>
      </c>
      <c r="K31" s="137">
        <f t="shared" si="2"/>
        <v>0</v>
      </c>
      <c r="L31" s="142"/>
      <c r="M31" s="142"/>
      <c r="N31" s="367"/>
      <c r="O31" s="141" t="s">
        <v>120</v>
      </c>
      <c r="P31" s="141" t="s">
        <v>26</v>
      </c>
      <c r="Q31" s="370"/>
      <c r="R31" s="141"/>
      <c r="S31" s="370"/>
      <c r="T31" s="141"/>
      <c r="U31" s="370"/>
      <c r="V31" s="141"/>
      <c r="W31" s="370"/>
      <c r="X31" s="142"/>
      <c r="Y31" s="136" t="s">
        <v>121</v>
      </c>
      <c r="Z31" s="142" t="s">
        <v>122</v>
      </c>
      <c r="AA31" s="139"/>
      <c r="AB31" s="142"/>
      <c r="AC31" s="372"/>
      <c r="AD31" s="136"/>
    </row>
    <row r="32" spans="1:30" s="407" customFormat="1" ht="49.5" customHeight="1">
      <c r="A32" s="370">
        <f t="shared" si="3"/>
        <v>3</v>
      </c>
      <c r="B32" s="370"/>
      <c r="C32" s="135" t="s">
        <v>131</v>
      </c>
      <c r="D32" s="136" t="s">
        <v>130</v>
      </c>
      <c r="E32" s="136" t="s">
        <v>132</v>
      </c>
      <c r="F32" s="136"/>
      <c r="G32" s="137">
        <v>4025850</v>
      </c>
      <c r="H32" s="137">
        <v>55093800000</v>
      </c>
      <c r="I32" s="301">
        <v>2516</v>
      </c>
      <c r="J32" s="137">
        <f>H32*15%</f>
        <v>8264070000</v>
      </c>
      <c r="K32" s="137">
        <f t="shared" si="2"/>
        <v>46829730000</v>
      </c>
      <c r="L32" s="142"/>
      <c r="M32" s="142"/>
      <c r="N32" s="137"/>
      <c r="O32" s="141"/>
      <c r="P32" s="141" t="s">
        <v>135</v>
      </c>
      <c r="Q32" s="136"/>
      <c r="R32" s="142"/>
      <c r="S32" s="136"/>
      <c r="T32" s="142"/>
      <c r="U32" s="136"/>
      <c r="V32" s="142"/>
      <c r="W32" s="136" t="s">
        <v>1728</v>
      </c>
      <c r="X32" s="142" t="s">
        <v>1729</v>
      </c>
      <c r="Y32" s="136" t="s">
        <v>2132</v>
      </c>
      <c r="Z32" s="142"/>
      <c r="AA32" s="136" t="s">
        <v>1517</v>
      </c>
      <c r="AB32" s="142" t="s">
        <v>1516</v>
      </c>
      <c r="AC32" s="136"/>
      <c r="AD32" s="136" t="s">
        <v>136</v>
      </c>
    </row>
    <row r="33" spans="1:30" s="407" customFormat="1" ht="49.5" customHeight="1">
      <c r="A33" s="370">
        <f t="shared" si="3"/>
        <v>4</v>
      </c>
      <c r="B33" s="370"/>
      <c r="C33" s="135" t="s">
        <v>789</v>
      </c>
      <c r="D33" s="136" t="s">
        <v>790</v>
      </c>
      <c r="E33" s="136" t="s">
        <v>791</v>
      </c>
      <c r="F33" s="136" t="s">
        <v>792</v>
      </c>
      <c r="G33" s="137">
        <v>49979</v>
      </c>
      <c r="H33" s="137">
        <v>45000000</v>
      </c>
      <c r="I33" s="301"/>
      <c r="J33" s="137">
        <v>10729535</v>
      </c>
      <c r="K33" s="137">
        <f t="shared" si="2"/>
        <v>34270465</v>
      </c>
      <c r="L33" s="142"/>
      <c r="M33" s="142"/>
      <c r="N33" s="137"/>
      <c r="O33" s="141" t="s">
        <v>891</v>
      </c>
      <c r="P33" s="141" t="s">
        <v>892</v>
      </c>
      <c r="Q33" s="136" t="s">
        <v>893</v>
      </c>
      <c r="R33" s="142" t="s">
        <v>1177</v>
      </c>
      <c r="S33" s="136">
        <v>6552868213</v>
      </c>
      <c r="T33" s="142" t="s">
        <v>1168</v>
      </c>
      <c r="U33" s="136"/>
      <c r="V33" s="142"/>
      <c r="W33" s="136">
        <v>6552868213</v>
      </c>
      <c r="X33" s="142" t="s">
        <v>1168</v>
      </c>
      <c r="Y33" s="136" t="s">
        <v>1178</v>
      </c>
      <c r="Z33" s="142" t="s">
        <v>1179</v>
      </c>
      <c r="AA33" s="136"/>
      <c r="AB33" s="142"/>
      <c r="AC33" s="136"/>
      <c r="AD33" s="136"/>
    </row>
    <row r="34" spans="1:30" s="407" customFormat="1" ht="49.5" customHeight="1">
      <c r="A34" s="370">
        <f t="shared" si="3"/>
        <v>5</v>
      </c>
      <c r="B34" s="370"/>
      <c r="C34" s="135" t="s">
        <v>1088</v>
      </c>
      <c r="D34" s="136" t="s">
        <v>808</v>
      </c>
      <c r="E34" s="136" t="s">
        <v>1384</v>
      </c>
      <c r="F34" s="136" t="s">
        <v>907</v>
      </c>
      <c r="G34" s="137">
        <v>23300</v>
      </c>
      <c r="H34" s="137">
        <v>145086000</v>
      </c>
      <c r="I34" s="301"/>
      <c r="J34" s="137">
        <v>16000000</v>
      </c>
      <c r="K34" s="137">
        <f t="shared" si="2"/>
        <v>129086000</v>
      </c>
      <c r="L34" s="142"/>
      <c r="M34" s="142"/>
      <c r="N34" s="137"/>
      <c r="O34" s="141" t="s">
        <v>1123</v>
      </c>
      <c r="P34" s="141" t="s">
        <v>1385</v>
      </c>
      <c r="Q34" s="136" t="s">
        <v>1386</v>
      </c>
      <c r="R34" s="142" t="s">
        <v>1387</v>
      </c>
      <c r="S34" s="136"/>
      <c r="T34" s="142"/>
      <c r="U34" s="136"/>
      <c r="V34" s="142"/>
      <c r="W34" s="136" t="s">
        <v>1386</v>
      </c>
      <c r="X34" s="142" t="s">
        <v>1520</v>
      </c>
      <c r="Y34" s="136" t="s">
        <v>1388</v>
      </c>
      <c r="Z34" s="142" t="s">
        <v>1389</v>
      </c>
      <c r="AA34" s="136" t="s">
        <v>1519</v>
      </c>
      <c r="AB34" s="142" t="s">
        <v>1518</v>
      </c>
      <c r="AC34" s="136"/>
      <c r="AD34" s="136"/>
    </row>
    <row r="35" spans="1:30" s="407" customFormat="1" ht="49.5" customHeight="1">
      <c r="A35" s="370">
        <f t="shared" si="3"/>
        <v>6</v>
      </c>
      <c r="B35" s="370"/>
      <c r="C35" s="135" t="s">
        <v>1197</v>
      </c>
      <c r="D35" s="136" t="s">
        <v>140</v>
      </c>
      <c r="E35" s="136" t="s">
        <v>1198</v>
      </c>
      <c r="F35" s="136" t="s">
        <v>1051</v>
      </c>
      <c r="G35" s="137">
        <v>360000</v>
      </c>
      <c r="H35" s="137">
        <v>923171000</v>
      </c>
      <c r="I35" s="301"/>
      <c r="J35" s="137">
        <v>150000000</v>
      </c>
      <c r="K35" s="137">
        <f t="shared" si="2"/>
        <v>773171000</v>
      </c>
      <c r="L35" s="142"/>
      <c r="M35" s="142"/>
      <c r="N35" s="137"/>
      <c r="O35" s="141" t="s">
        <v>1199</v>
      </c>
      <c r="P35" s="141" t="s">
        <v>1200</v>
      </c>
      <c r="Q35" s="136" t="s">
        <v>1201</v>
      </c>
      <c r="R35" s="142" t="s">
        <v>1202</v>
      </c>
      <c r="S35" s="136"/>
      <c r="T35" s="142"/>
      <c r="U35" s="136"/>
      <c r="V35" s="142"/>
      <c r="W35" s="136" t="str">
        <f>Q35</f>
        <v>868/QĐ-UBND 2615/QĐ-UBND</v>
      </c>
      <c r="X35" s="142" t="s">
        <v>294</v>
      </c>
      <c r="Y35" s="136" t="s">
        <v>2132</v>
      </c>
      <c r="Z35" s="142"/>
      <c r="AA35" s="136" t="s">
        <v>1522</v>
      </c>
      <c r="AB35" s="142" t="s">
        <v>1521</v>
      </c>
      <c r="AC35" s="136"/>
      <c r="AD35" s="136"/>
    </row>
    <row r="36" spans="1:30" s="407" customFormat="1" ht="49.5" customHeight="1">
      <c r="A36" s="370">
        <f t="shared" si="3"/>
        <v>7</v>
      </c>
      <c r="B36" s="370"/>
      <c r="C36" s="135" t="s">
        <v>1095</v>
      </c>
      <c r="D36" s="136" t="s">
        <v>1096</v>
      </c>
      <c r="E36" s="409" t="s">
        <v>1154</v>
      </c>
      <c r="F36" s="136" t="s">
        <v>1097</v>
      </c>
      <c r="G36" s="137">
        <v>187600</v>
      </c>
      <c r="H36" s="137">
        <v>640000000</v>
      </c>
      <c r="I36" s="301"/>
      <c r="J36" s="137">
        <v>128000000</v>
      </c>
      <c r="K36" s="137">
        <f t="shared" si="2"/>
        <v>512000000</v>
      </c>
      <c r="L36" s="142"/>
      <c r="M36" s="142"/>
      <c r="N36" s="137"/>
      <c r="O36" s="141" t="s">
        <v>1152</v>
      </c>
      <c r="P36" s="141" t="s">
        <v>1153</v>
      </c>
      <c r="Q36" s="136" t="s">
        <v>1150</v>
      </c>
      <c r="R36" s="142" t="s">
        <v>1151</v>
      </c>
      <c r="S36" s="136"/>
      <c r="T36" s="142"/>
      <c r="U36" s="136"/>
      <c r="V36" s="142"/>
      <c r="W36" s="136" t="str">
        <f>Q36</f>
        <v>3088/QĐ-UBND</v>
      </c>
      <c r="X36" s="142" t="str">
        <f>R36</f>
        <v>28/02/2018</v>
      </c>
      <c r="Y36" s="136" t="s">
        <v>2144</v>
      </c>
      <c r="Z36" s="142" t="s">
        <v>2145</v>
      </c>
      <c r="AA36" s="136" t="s">
        <v>1523</v>
      </c>
      <c r="AB36" s="142" t="s">
        <v>1396</v>
      </c>
      <c r="AC36" s="136"/>
      <c r="AD36" s="136"/>
    </row>
    <row r="37" spans="1:30" s="407" customFormat="1" ht="49.5" customHeight="1">
      <c r="A37" s="370">
        <f t="shared" si="3"/>
        <v>8</v>
      </c>
      <c r="B37" s="370"/>
      <c r="C37" s="135" t="s">
        <v>1086</v>
      </c>
      <c r="D37" s="136" t="s">
        <v>133</v>
      </c>
      <c r="E37" s="136" t="s">
        <v>134</v>
      </c>
      <c r="F37" s="136" t="s">
        <v>1022</v>
      </c>
      <c r="G37" s="137">
        <v>6850000</v>
      </c>
      <c r="H37" s="137">
        <v>14234000000</v>
      </c>
      <c r="I37" s="301">
        <v>630</v>
      </c>
      <c r="J37" s="137">
        <v>2143000000</v>
      </c>
      <c r="K37" s="137">
        <f t="shared" si="2"/>
        <v>12091000000</v>
      </c>
      <c r="L37" s="142"/>
      <c r="M37" s="142"/>
      <c r="N37" s="137"/>
      <c r="O37" s="141" t="s">
        <v>1075</v>
      </c>
      <c r="P37" s="141" t="s">
        <v>1076</v>
      </c>
      <c r="Q37" s="136" t="s">
        <v>1155</v>
      </c>
      <c r="R37" s="142" t="s">
        <v>1162</v>
      </c>
      <c r="S37" s="136"/>
      <c r="T37" s="142"/>
      <c r="U37" s="136"/>
      <c r="V37" s="142"/>
      <c r="W37" s="136" t="s">
        <v>1155</v>
      </c>
      <c r="X37" s="142" t="s">
        <v>1162</v>
      </c>
      <c r="Y37" s="136" t="s">
        <v>2132</v>
      </c>
      <c r="Z37" s="142"/>
      <c r="AA37" s="136"/>
      <c r="AB37" s="142"/>
      <c r="AC37" s="136"/>
      <c r="AD37" s="136" t="s">
        <v>783</v>
      </c>
    </row>
    <row r="38" spans="1:30" s="407" customFormat="1" ht="49.5" customHeight="1">
      <c r="A38" s="370">
        <f t="shared" si="3"/>
        <v>9</v>
      </c>
      <c r="B38" s="370"/>
      <c r="C38" s="135" t="s">
        <v>2103</v>
      </c>
      <c r="D38" s="136" t="s">
        <v>1093</v>
      </c>
      <c r="E38" s="136" t="s">
        <v>1094</v>
      </c>
      <c r="F38" s="136" t="s">
        <v>1051</v>
      </c>
      <c r="G38" s="137">
        <v>311657</v>
      </c>
      <c r="H38" s="137">
        <v>1598600000</v>
      </c>
      <c r="I38" s="301"/>
      <c r="J38" s="137">
        <v>389580000</v>
      </c>
      <c r="K38" s="137">
        <f t="shared" si="2"/>
        <v>1209020000</v>
      </c>
      <c r="L38" s="142"/>
      <c r="M38" s="142"/>
      <c r="N38" s="137"/>
      <c r="O38" s="141" t="s">
        <v>187</v>
      </c>
      <c r="P38" s="141" t="s">
        <v>1156</v>
      </c>
      <c r="Q38" s="136" t="s">
        <v>1157</v>
      </c>
      <c r="R38" s="142" t="s">
        <v>1163</v>
      </c>
      <c r="S38" s="136">
        <v>3430612124</v>
      </c>
      <c r="T38" s="142" t="s">
        <v>1602</v>
      </c>
      <c r="U38" s="136"/>
      <c r="V38" s="142"/>
      <c r="W38" s="136" t="s">
        <v>1601</v>
      </c>
      <c r="X38" s="142" t="s">
        <v>1603</v>
      </c>
      <c r="Y38" s="136" t="s">
        <v>1538</v>
      </c>
      <c r="Z38" s="142" t="s">
        <v>1539</v>
      </c>
      <c r="AA38" s="136" t="s">
        <v>1526</v>
      </c>
      <c r="AB38" s="142" t="s">
        <v>1525</v>
      </c>
      <c r="AC38" s="136"/>
      <c r="AD38" s="136"/>
    </row>
    <row r="39" spans="1:30" s="407" customFormat="1" ht="49.5" customHeight="1">
      <c r="A39" s="370">
        <f t="shared" si="3"/>
        <v>10</v>
      </c>
      <c r="B39" s="370"/>
      <c r="C39" s="135" t="s">
        <v>1143</v>
      </c>
      <c r="D39" s="136" t="s">
        <v>1124</v>
      </c>
      <c r="E39" s="136" t="s">
        <v>1125</v>
      </c>
      <c r="F39" s="136" t="s">
        <v>1126</v>
      </c>
      <c r="G39" s="137">
        <v>18438</v>
      </c>
      <c r="H39" s="137">
        <v>34340400</v>
      </c>
      <c r="I39" s="301"/>
      <c r="J39" s="137">
        <v>8000000</v>
      </c>
      <c r="K39" s="137">
        <f t="shared" si="2"/>
        <v>26340400</v>
      </c>
      <c r="L39" s="142"/>
      <c r="M39" s="142"/>
      <c r="N39" s="137"/>
      <c r="O39" s="141" t="s">
        <v>142</v>
      </c>
      <c r="P39" s="141" t="s">
        <v>1248</v>
      </c>
      <c r="Q39" s="136" t="s">
        <v>1249</v>
      </c>
      <c r="R39" s="142" t="s">
        <v>1250</v>
      </c>
      <c r="S39" s="136"/>
      <c r="T39" s="142"/>
      <c r="U39" s="136"/>
      <c r="V39" s="142"/>
      <c r="W39" s="136" t="s">
        <v>1251</v>
      </c>
      <c r="X39" s="142" t="s">
        <v>1250</v>
      </c>
      <c r="Y39" s="136" t="s">
        <v>2146</v>
      </c>
      <c r="Z39" s="142"/>
      <c r="AA39" s="136"/>
      <c r="AB39" s="142"/>
      <c r="AC39" s="136"/>
      <c r="AD39" s="136"/>
    </row>
    <row r="40" spans="1:30" s="407" customFormat="1" ht="49.5" customHeight="1">
      <c r="A40" s="370">
        <f t="shared" si="3"/>
        <v>11</v>
      </c>
      <c r="B40" s="370"/>
      <c r="C40" s="135" t="s">
        <v>921</v>
      </c>
      <c r="D40" s="136" t="s">
        <v>922</v>
      </c>
      <c r="E40" s="136" t="s">
        <v>1065</v>
      </c>
      <c r="F40" s="136" t="s">
        <v>923</v>
      </c>
      <c r="G40" s="137">
        <v>67050</v>
      </c>
      <c r="H40" s="137">
        <v>342364000</v>
      </c>
      <c r="I40" s="301"/>
      <c r="J40" s="137">
        <v>67678800</v>
      </c>
      <c r="K40" s="137">
        <f t="shared" si="2"/>
        <v>274685200</v>
      </c>
      <c r="L40" s="142"/>
      <c r="M40" s="142"/>
      <c r="N40" s="137"/>
      <c r="O40" s="141" t="s">
        <v>892</v>
      </c>
      <c r="P40" s="141" t="s">
        <v>1260</v>
      </c>
      <c r="Q40" s="136" t="s">
        <v>1258</v>
      </c>
      <c r="R40" s="142" t="s">
        <v>1259</v>
      </c>
      <c r="S40" s="136"/>
      <c r="T40" s="142"/>
      <c r="U40" s="136"/>
      <c r="V40" s="142"/>
      <c r="W40" s="136" t="s">
        <v>1258</v>
      </c>
      <c r="X40" s="142" t="s">
        <v>1259</v>
      </c>
      <c r="Y40" s="136" t="s">
        <v>2132</v>
      </c>
      <c r="Z40" s="142"/>
      <c r="AA40" s="136" t="s">
        <v>1533</v>
      </c>
      <c r="AB40" s="142" t="s">
        <v>1532</v>
      </c>
      <c r="AC40" s="136"/>
      <c r="AD40" s="136"/>
    </row>
    <row r="41" spans="1:30" s="407" customFormat="1" ht="47.25">
      <c r="A41" s="370">
        <f t="shared" si="3"/>
        <v>12</v>
      </c>
      <c r="B41" s="370"/>
      <c r="C41" s="135" t="s">
        <v>1091</v>
      </c>
      <c r="D41" s="136" t="s">
        <v>1783</v>
      </c>
      <c r="E41" s="136" t="s">
        <v>1282</v>
      </c>
      <c r="F41" s="136" t="s">
        <v>906</v>
      </c>
      <c r="G41" s="137">
        <v>169300</v>
      </c>
      <c r="H41" s="137">
        <v>1120261000</v>
      </c>
      <c r="I41" s="301"/>
      <c r="J41" s="137">
        <f>H41*0.4</f>
        <v>448104400</v>
      </c>
      <c r="K41" s="137">
        <f t="shared" si="2"/>
        <v>672156600</v>
      </c>
      <c r="L41" s="142"/>
      <c r="M41" s="142"/>
      <c r="N41" s="137"/>
      <c r="O41" s="141" t="s">
        <v>1260</v>
      </c>
      <c r="P41" s="141" t="s">
        <v>1253</v>
      </c>
      <c r="Q41" s="136" t="s">
        <v>1254</v>
      </c>
      <c r="R41" s="142" t="s">
        <v>1255</v>
      </c>
      <c r="S41" s="136"/>
      <c r="T41" s="142"/>
      <c r="U41" s="136"/>
      <c r="V41" s="142"/>
      <c r="W41" s="136" t="s">
        <v>2062</v>
      </c>
      <c r="X41" s="142" t="s">
        <v>2063</v>
      </c>
      <c r="Y41" s="136" t="s">
        <v>2146</v>
      </c>
      <c r="Z41" s="142"/>
      <c r="AA41" s="136"/>
      <c r="AB41" s="142"/>
      <c r="AC41" s="136"/>
      <c r="AD41" s="136"/>
    </row>
    <row r="42" spans="1:30" s="407" customFormat="1" ht="49.5" customHeight="1">
      <c r="A42" s="370">
        <f t="shared" si="3"/>
        <v>13</v>
      </c>
      <c r="B42" s="370"/>
      <c r="C42" s="135" t="s">
        <v>1319</v>
      </c>
      <c r="D42" s="136" t="s">
        <v>1745</v>
      </c>
      <c r="E42" s="135" t="s">
        <v>1423</v>
      </c>
      <c r="F42" s="136" t="s">
        <v>1424</v>
      </c>
      <c r="G42" s="408">
        <v>1703</v>
      </c>
      <c r="H42" s="137">
        <v>10915000</v>
      </c>
      <c r="I42" s="301"/>
      <c r="J42" s="137">
        <v>2183000</v>
      </c>
      <c r="K42" s="367">
        <f aca="true" t="shared" si="4" ref="K42:K48">H42-J42</f>
        <v>8732000</v>
      </c>
      <c r="L42" s="142"/>
      <c r="M42" s="142"/>
      <c r="N42" s="137"/>
      <c r="O42" s="141" t="s">
        <v>1425</v>
      </c>
      <c r="P42" s="141" t="s">
        <v>1426</v>
      </c>
      <c r="Q42" s="136" t="s">
        <v>1427</v>
      </c>
      <c r="R42" s="142" t="s">
        <v>1428</v>
      </c>
      <c r="S42" s="136">
        <v>3345604420</v>
      </c>
      <c r="T42" s="142" t="s">
        <v>1784</v>
      </c>
      <c r="U42" s="136"/>
      <c r="V42" s="142"/>
      <c r="W42" s="136" t="s">
        <v>1785</v>
      </c>
      <c r="X42" s="142" t="s">
        <v>1786</v>
      </c>
      <c r="Y42" s="136" t="s">
        <v>1746</v>
      </c>
      <c r="Z42" s="142" t="s">
        <v>1747</v>
      </c>
      <c r="AA42" s="136"/>
      <c r="AB42" s="142"/>
      <c r="AC42" s="136"/>
      <c r="AD42" s="136"/>
    </row>
    <row r="43" spans="1:30" s="407" customFormat="1" ht="50.25" customHeight="1">
      <c r="A43" s="370">
        <f t="shared" si="3"/>
        <v>14</v>
      </c>
      <c r="B43" s="370"/>
      <c r="C43" s="135" t="s">
        <v>1391</v>
      </c>
      <c r="D43" s="136" t="s">
        <v>1392</v>
      </c>
      <c r="E43" s="136" t="s">
        <v>1429</v>
      </c>
      <c r="F43" s="136" t="s">
        <v>1126</v>
      </c>
      <c r="G43" s="367">
        <v>19799</v>
      </c>
      <c r="H43" s="367">
        <v>101000000</v>
      </c>
      <c r="I43" s="406"/>
      <c r="J43" s="367">
        <v>101000000</v>
      </c>
      <c r="K43" s="367">
        <f t="shared" si="4"/>
        <v>0</v>
      </c>
      <c r="L43" s="142"/>
      <c r="M43" s="142"/>
      <c r="N43" s="137"/>
      <c r="O43" s="141" t="s">
        <v>1426</v>
      </c>
      <c r="P43" s="141" t="s">
        <v>1430</v>
      </c>
      <c r="Q43" s="136" t="s">
        <v>1431</v>
      </c>
      <c r="R43" s="142" t="s">
        <v>1432</v>
      </c>
      <c r="S43" s="136"/>
      <c r="T43" s="142"/>
      <c r="U43" s="136"/>
      <c r="V43" s="142"/>
      <c r="W43" s="136" t="s">
        <v>1431</v>
      </c>
      <c r="X43" s="142" t="s">
        <v>1432</v>
      </c>
      <c r="Y43" s="136" t="s">
        <v>1792</v>
      </c>
      <c r="Z43" s="142" t="s">
        <v>1793</v>
      </c>
      <c r="AA43" s="136"/>
      <c r="AB43" s="142"/>
      <c r="AC43" s="136"/>
      <c r="AD43" s="136"/>
    </row>
    <row r="44" spans="1:30" s="407" customFormat="1" ht="49.5" customHeight="1">
      <c r="A44" s="370">
        <f t="shared" si="3"/>
        <v>15</v>
      </c>
      <c r="B44" s="370"/>
      <c r="C44" s="135" t="s">
        <v>1390</v>
      </c>
      <c r="D44" s="136" t="s">
        <v>1433</v>
      </c>
      <c r="E44" s="136" t="s">
        <v>1508</v>
      </c>
      <c r="F44" s="136" t="s">
        <v>1306</v>
      </c>
      <c r="G44" s="367">
        <v>39601</v>
      </c>
      <c r="H44" s="367">
        <v>339799000</v>
      </c>
      <c r="I44" s="406"/>
      <c r="J44" s="367">
        <v>67960000</v>
      </c>
      <c r="K44" s="367">
        <f t="shared" si="4"/>
        <v>271839000</v>
      </c>
      <c r="L44" s="142"/>
      <c r="M44" s="142"/>
      <c r="N44" s="137"/>
      <c r="O44" s="141" t="s">
        <v>1462</v>
      </c>
      <c r="P44" s="141" t="s">
        <v>1463</v>
      </c>
      <c r="Q44" s="136" t="s">
        <v>1460</v>
      </c>
      <c r="R44" s="142" t="s">
        <v>1461</v>
      </c>
      <c r="S44" s="136"/>
      <c r="T44" s="142"/>
      <c r="U44" s="136"/>
      <c r="V44" s="142"/>
      <c r="W44" s="136" t="s">
        <v>1460</v>
      </c>
      <c r="X44" s="142" t="s">
        <v>1461</v>
      </c>
      <c r="Y44" s="136" t="s">
        <v>2132</v>
      </c>
      <c r="Z44" s="142"/>
      <c r="AA44" s="136"/>
      <c r="AB44" s="142"/>
      <c r="AC44" s="136"/>
      <c r="AD44" s="136"/>
    </row>
    <row r="45" spans="1:30" s="407" customFormat="1" ht="49.5" customHeight="1">
      <c r="A45" s="370">
        <f t="shared" si="3"/>
        <v>16</v>
      </c>
      <c r="B45" s="370"/>
      <c r="C45" s="135" t="s">
        <v>1434</v>
      </c>
      <c r="D45" s="136" t="s">
        <v>1435</v>
      </c>
      <c r="E45" s="136" t="s">
        <v>1436</v>
      </c>
      <c r="F45" s="136" t="s">
        <v>1306</v>
      </c>
      <c r="G45" s="367">
        <v>127000</v>
      </c>
      <c r="H45" s="367">
        <v>500000000</v>
      </c>
      <c r="I45" s="406"/>
      <c r="J45" s="367">
        <v>100000000</v>
      </c>
      <c r="K45" s="367">
        <f t="shared" si="4"/>
        <v>400000000</v>
      </c>
      <c r="L45" s="142"/>
      <c r="M45" s="142"/>
      <c r="N45" s="137"/>
      <c r="O45" s="141" t="s">
        <v>1437</v>
      </c>
      <c r="P45" s="141" t="s">
        <v>1438</v>
      </c>
      <c r="Q45" s="136" t="s">
        <v>1541</v>
      </c>
      <c r="R45" s="142" t="s">
        <v>1542</v>
      </c>
      <c r="S45" s="396">
        <v>5362803814</v>
      </c>
      <c r="T45" s="142" t="s">
        <v>1587</v>
      </c>
      <c r="U45" s="136"/>
      <c r="V45" s="142"/>
      <c r="W45" s="142">
        <v>5362803814</v>
      </c>
      <c r="X45" s="142" t="s">
        <v>1587</v>
      </c>
      <c r="Y45" s="136" t="s">
        <v>2132</v>
      </c>
      <c r="Z45" s="142"/>
      <c r="AA45" s="136"/>
      <c r="AB45" s="142"/>
      <c r="AC45" s="136"/>
      <c r="AD45" s="136"/>
    </row>
    <row r="46" spans="1:30" s="407" customFormat="1" ht="49.5" customHeight="1">
      <c r="A46" s="370">
        <f t="shared" si="3"/>
        <v>17</v>
      </c>
      <c r="B46" s="370"/>
      <c r="C46" s="135" t="s">
        <v>1020</v>
      </c>
      <c r="D46" s="136" t="s">
        <v>1024</v>
      </c>
      <c r="E46" s="136" t="s">
        <v>1021</v>
      </c>
      <c r="F46" s="136" t="s">
        <v>1022</v>
      </c>
      <c r="G46" s="137">
        <v>422300</v>
      </c>
      <c r="H46" s="137">
        <f>297*23300*1000</f>
        <v>6920100000</v>
      </c>
      <c r="I46" s="301">
        <v>297.12</v>
      </c>
      <c r="J46" s="137">
        <f>H46*15%</f>
        <v>1038015000</v>
      </c>
      <c r="K46" s="137">
        <f>H46-J46</f>
        <v>5882085000</v>
      </c>
      <c r="L46" s="142"/>
      <c r="M46" s="142"/>
      <c r="N46" s="137"/>
      <c r="O46" s="141"/>
      <c r="P46" s="141"/>
      <c r="Q46" s="142" t="s">
        <v>2043</v>
      </c>
      <c r="R46" s="142" t="s">
        <v>2044</v>
      </c>
      <c r="S46" s="142"/>
      <c r="T46" s="142"/>
      <c r="U46" s="142"/>
      <c r="V46" s="142"/>
      <c r="W46" s="142" t="s">
        <v>2043</v>
      </c>
      <c r="X46" s="142" t="s">
        <v>2044</v>
      </c>
      <c r="Y46" s="142" t="s">
        <v>2132</v>
      </c>
      <c r="Z46" s="142"/>
      <c r="AA46" s="142"/>
      <c r="AB46" s="142"/>
      <c r="AC46" s="136"/>
      <c r="AD46" s="387" t="s">
        <v>1023</v>
      </c>
    </row>
    <row r="47" spans="1:30" s="407" customFormat="1" ht="49.5" customHeight="1">
      <c r="A47" s="370">
        <f t="shared" si="3"/>
        <v>18</v>
      </c>
      <c r="B47" s="370"/>
      <c r="C47" s="135" t="s">
        <v>1398</v>
      </c>
      <c r="D47" s="136" t="s">
        <v>1399</v>
      </c>
      <c r="E47" s="136" t="s">
        <v>1400</v>
      </c>
      <c r="F47" s="136" t="s">
        <v>1401</v>
      </c>
      <c r="G47" s="367">
        <v>30000</v>
      </c>
      <c r="H47" s="367">
        <v>58668000</v>
      </c>
      <c r="I47" s="406"/>
      <c r="J47" s="367">
        <v>12000000</v>
      </c>
      <c r="K47" s="367">
        <f t="shared" si="4"/>
        <v>46668000</v>
      </c>
      <c r="L47" s="142"/>
      <c r="M47" s="142"/>
      <c r="N47" s="137"/>
      <c r="O47" s="141" t="s">
        <v>1794</v>
      </c>
      <c r="P47" s="141" t="s">
        <v>1438</v>
      </c>
      <c r="Q47" s="136" t="s">
        <v>1561</v>
      </c>
      <c r="R47" s="142" t="s">
        <v>1562</v>
      </c>
      <c r="S47" s="136">
        <v>8767260536</v>
      </c>
      <c r="T47" s="142" t="s">
        <v>1575</v>
      </c>
      <c r="U47" s="136"/>
      <c r="V47" s="142"/>
      <c r="W47" s="136" t="s">
        <v>1589</v>
      </c>
      <c r="X47" s="142" t="s">
        <v>1590</v>
      </c>
      <c r="Y47" s="136" t="s">
        <v>2132</v>
      </c>
      <c r="Z47" s="142"/>
      <c r="AA47" s="136"/>
      <c r="AB47" s="142"/>
      <c r="AC47" s="136"/>
      <c r="AD47" s="136"/>
    </row>
    <row r="48" spans="1:30" s="407" customFormat="1" ht="49.5" customHeight="1">
      <c r="A48" s="370">
        <f t="shared" si="3"/>
        <v>19</v>
      </c>
      <c r="B48" s="370"/>
      <c r="C48" s="135" t="s">
        <v>1468</v>
      </c>
      <c r="D48" s="136" t="s">
        <v>1469</v>
      </c>
      <c r="E48" s="136" t="s">
        <v>1470</v>
      </c>
      <c r="F48" s="136" t="s">
        <v>1401</v>
      </c>
      <c r="G48" s="367">
        <v>717700</v>
      </c>
      <c r="H48" s="367">
        <v>2005228514</v>
      </c>
      <c r="I48" s="406"/>
      <c r="J48" s="367">
        <v>300784277</v>
      </c>
      <c r="K48" s="367">
        <f t="shared" si="4"/>
        <v>1704444237</v>
      </c>
      <c r="L48" s="142"/>
      <c r="M48" s="142"/>
      <c r="N48" s="137"/>
      <c r="O48" s="141" t="s">
        <v>1394</v>
      </c>
      <c r="P48" s="141" t="s">
        <v>1795</v>
      </c>
      <c r="Q48" s="136" t="s">
        <v>1564</v>
      </c>
      <c r="R48" s="142" t="s">
        <v>1565</v>
      </c>
      <c r="S48" s="136">
        <v>2236664143</v>
      </c>
      <c r="T48" s="142" t="s">
        <v>1588</v>
      </c>
      <c r="U48" s="136"/>
      <c r="V48" s="142"/>
      <c r="W48" s="136" t="s">
        <v>1591</v>
      </c>
      <c r="X48" s="142" t="s">
        <v>1592</v>
      </c>
      <c r="Y48" s="136" t="s">
        <v>2132</v>
      </c>
      <c r="Z48" s="142"/>
      <c r="AA48" s="136"/>
      <c r="AB48" s="142"/>
      <c r="AC48" s="136"/>
      <c r="AD48" s="136"/>
    </row>
    <row r="49" spans="1:30" s="407" customFormat="1" ht="66" customHeight="1">
      <c r="A49" s="370">
        <f t="shared" si="3"/>
        <v>20</v>
      </c>
      <c r="B49" s="370"/>
      <c r="C49" s="135" t="s">
        <v>2064</v>
      </c>
      <c r="D49" s="136" t="s">
        <v>1715</v>
      </c>
      <c r="E49" s="136" t="s">
        <v>1563</v>
      </c>
      <c r="F49" s="136" t="s">
        <v>1039</v>
      </c>
      <c r="G49" s="367">
        <v>219260</v>
      </c>
      <c r="H49" s="367">
        <v>4470650000</v>
      </c>
      <c r="I49" s="406"/>
      <c r="J49" s="367">
        <v>331454000</v>
      </c>
      <c r="K49" s="367">
        <f aca="true" t="shared" si="5" ref="K49:K58">H49-J49</f>
        <v>4139196000</v>
      </c>
      <c r="L49" s="142"/>
      <c r="M49" s="142"/>
      <c r="N49" s="137"/>
      <c r="O49" s="141" t="s">
        <v>1394</v>
      </c>
      <c r="P49" s="141" t="s">
        <v>1554</v>
      </c>
      <c r="Q49" s="136" t="s">
        <v>1796</v>
      </c>
      <c r="R49" s="142" t="s">
        <v>1797</v>
      </c>
      <c r="S49" s="136">
        <v>8618332606</v>
      </c>
      <c r="T49" s="142" t="s">
        <v>1575</v>
      </c>
      <c r="U49" s="136">
        <v>1</v>
      </c>
      <c r="V49" s="142" t="s">
        <v>1799</v>
      </c>
      <c r="W49" s="136" t="s">
        <v>2065</v>
      </c>
      <c r="X49" s="142" t="s">
        <v>2066</v>
      </c>
      <c r="Y49" s="136" t="s">
        <v>2067</v>
      </c>
      <c r="Z49" s="142" t="s">
        <v>2068</v>
      </c>
      <c r="AA49" s="136"/>
      <c r="AB49" s="142"/>
      <c r="AC49" s="136"/>
      <c r="AD49" s="136"/>
    </row>
    <row r="50" spans="1:30" s="407" customFormat="1" ht="49.5" customHeight="1">
      <c r="A50" s="370">
        <f t="shared" si="3"/>
        <v>21</v>
      </c>
      <c r="B50" s="370"/>
      <c r="C50" s="135" t="s">
        <v>1701</v>
      </c>
      <c r="D50" s="136" t="s">
        <v>1702</v>
      </c>
      <c r="E50" s="136" t="s">
        <v>1703</v>
      </c>
      <c r="F50" s="136" t="s">
        <v>1044</v>
      </c>
      <c r="G50" s="367">
        <v>198000</v>
      </c>
      <c r="H50" s="367">
        <v>10000000</v>
      </c>
      <c r="I50" s="406"/>
      <c r="J50" s="367">
        <v>6600000</v>
      </c>
      <c r="K50" s="137">
        <f t="shared" si="5"/>
        <v>3400000</v>
      </c>
      <c r="L50" s="142"/>
      <c r="M50" s="142"/>
      <c r="N50" s="137"/>
      <c r="O50" s="141" t="s">
        <v>1794</v>
      </c>
      <c r="P50" s="141" t="s">
        <v>1438</v>
      </c>
      <c r="Q50" s="136" t="s">
        <v>1761</v>
      </c>
      <c r="R50" s="142" t="s">
        <v>1762</v>
      </c>
      <c r="S50" s="136">
        <v>1480124832</v>
      </c>
      <c r="T50" s="142" t="s">
        <v>1763</v>
      </c>
      <c r="U50" s="136"/>
      <c r="V50" s="142"/>
      <c r="W50" s="136" t="s">
        <v>1766</v>
      </c>
      <c r="X50" s="142" t="s">
        <v>1767</v>
      </c>
      <c r="Y50" s="136" t="s">
        <v>2132</v>
      </c>
      <c r="Z50" s="142"/>
      <c r="AA50" s="136"/>
      <c r="AB50" s="142"/>
      <c r="AC50" s="136"/>
      <c r="AD50" s="136"/>
    </row>
    <row r="51" spans="1:30" s="407" customFormat="1" ht="49.5" customHeight="1">
      <c r="A51" s="370">
        <f t="shared" si="3"/>
        <v>22</v>
      </c>
      <c r="B51" s="370"/>
      <c r="C51" s="135" t="s">
        <v>114</v>
      </c>
      <c r="D51" s="136" t="s">
        <v>1823</v>
      </c>
      <c r="E51" s="136" t="s">
        <v>1824</v>
      </c>
      <c r="F51" s="136" t="s">
        <v>175</v>
      </c>
      <c r="G51" s="367">
        <v>16000</v>
      </c>
      <c r="H51" s="367">
        <v>38806000</v>
      </c>
      <c r="I51" s="406"/>
      <c r="J51" s="367">
        <v>8806000</v>
      </c>
      <c r="K51" s="367">
        <f t="shared" si="5"/>
        <v>30000000</v>
      </c>
      <c r="L51" s="142"/>
      <c r="M51" s="142"/>
      <c r="N51" s="137"/>
      <c r="O51" s="141" t="s">
        <v>1426</v>
      </c>
      <c r="P51" s="141" t="s">
        <v>1825</v>
      </c>
      <c r="Q51" s="136" t="s">
        <v>1826</v>
      </c>
      <c r="R51" s="142" t="s">
        <v>1822</v>
      </c>
      <c r="S51" s="136"/>
      <c r="T51" s="142"/>
      <c r="U51" s="136"/>
      <c r="V51" s="142"/>
      <c r="W51" s="136" t="s">
        <v>1826</v>
      </c>
      <c r="X51" s="142" t="s">
        <v>1822</v>
      </c>
      <c r="Y51" s="136" t="s">
        <v>2132</v>
      </c>
      <c r="Z51" s="142"/>
      <c r="AA51" s="136"/>
      <c r="AB51" s="142"/>
      <c r="AC51" s="136"/>
      <c r="AD51" s="136"/>
    </row>
    <row r="52" spans="1:30" s="407" customFormat="1" ht="49.5" customHeight="1">
      <c r="A52" s="370">
        <f t="shared" si="3"/>
        <v>23</v>
      </c>
      <c r="B52" s="370"/>
      <c r="C52" s="135" t="s">
        <v>1841</v>
      </c>
      <c r="D52" s="136" t="s">
        <v>1842</v>
      </c>
      <c r="E52" s="136" t="s">
        <v>1843</v>
      </c>
      <c r="F52" s="136" t="s">
        <v>1101</v>
      </c>
      <c r="G52" s="367">
        <v>30062</v>
      </c>
      <c r="H52" s="367">
        <v>9000000</v>
      </c>
      <c r="I52" s="406"/>
      <c r="J52" s="367">
        <v>1800000</v>
      </c>
      <c r="K52" s="137">
        <f t="shared" si="5"/>
        <v>7200000</v>
      </c>
      <c r="L52" s="142"/>
      <c r="M52" s="142"/>
      <c r="N52" s="137"/>
      <c r="O52" s="141" t="s">
        <v>1426</v>
      </c>
      <c r="P52" s="141" t="s">
        <v>1462</v>
      </c>
      <c r="Q52" s="136" t="s">
        <v>1844</v>
      </c>
      <c r="R52" s="142" t="s">
        <v>1845</v>
      </c>
      <c r="S52" s="136"/>
      <c r="T52" s="142"/>
      <c r="U52" s="136"/>
      <c r="V52" s="142"/>
      <c r="W52" s="136" t="s">
        <v>1844</v>
      </c>
      <c r="X52" s="142" t="s">
        <v>1845</v>
      </c>
      <c r="Y52" s="136" t="s">
        <v>2132</v>
      </c>
      <c r="Z52" s="142"/>
      <c r="AA52" s="136"/>
      <c r="AB52" s="142"/>
      <c r="AC52" s="136"/>
      <c r="AD52" s="136"/>
    </row>
    <row r="53" spans="1:30" s="407" customFormat="1" ht="49.5" customHeight="1">
      <c r="A53" s="370">
        <f t="shared" si="3"/>
        <v>24</v>
      </c>
      <c r="B53" s="370"/>
      <c r="C53" s="135" t="s">
        <v>1551</v>
      </c>
      <c r="D53" s="136" t="s">
        <v>1910</v>
      </c>
      <c r="E53" s="136" t="s">
        <v>1911</v>
      </c>
      <c r="F53" s="136" t="s">
        <v>1044</v>
      </c>
      <c r="G53" s="367">
        <v>5289700</v>
      </c>
      <c r="H53" s="367">
        <v>4533611000</v>
      </c>
      <c r="I53" s="406"/>
      <c r="J53" s="367">
        <v>680100000</v>
      </c>
      <c r="K53" s="137">
        <f t="shared" si="5"/>
        <v>3853511000</v>
      </c>
      <c r="L53" s="142"/>
      <c r="M53" s="142"/>
      <c r="N53" s="137"/>
      <c r="O53" s="141" t="s">
        <v>1557</v>
      </c>
      <c r="P53" s="141" t="s">
        <v>1558</v>
      </c>
      <c r="Q53" s="136" t="s">
        <v>1913</v>
      </c>
      <c r="R53" s="142" t="s">
        <v>1914</v>
      </c>
      <c r="S53" s="136"/>
      <c r="T53" s="142"/>
      <c r="U53" s="136"/>
      <c r="V53" s="142"/>
      <c r="W53" s="136" t="s">
        <v>1913</v>
      </c>
      <c r="X53" s="142" t="s">
        <v>1914</v>
      </c>
      <c r="Y53" s="136" t="s">
        <v>2132</v>
      </c>
      <c r="Z53" s="142"/>
      <c r="AA53" s="136"/>
      <c r="AB53" s="142"/>
      <c r="AC53" s="136"/>
      <c r="AD53" s="136"/>
    </row>
    <row r="54" spans="1:30" s="407" customFormat="1" ht="49.5" customHeight="1">
      <c r="A54" s="370">
        <f t="shared" si="3"/>
        <v>25</v>
      </c>
      <c r="B54" s="370"/>
      <c r="C54" s="135" t="s">
        <v>1730</v>
      </c>
      <c r="D54" s="136" t="s">
        <v>1687</v>
      </c>
      <c r="E54" s="136" t="s">
        <v>1933</v>
      </c>
      <c r="F54" s="136" t="s">
        <v>1731</v>
      </c>
      <c r="G54" s="367">
        <v>4949000</v>
      </c>
      <c r="H54" s="367">
        <v>2074033000</v>
      </c>
      <c r="I54" s="406"/>
      <c r="J54" s="367">
        <v>311104000</v>
      </c>
      <c r="K54" s="137">
        <f t="shared" si="5"/>
        <v>1762929000</v>
      </c>
      <c r="L54" s="142"/>
      <c r="M54" s="142"/>
      <c r="N54" s="137"/>
      <c r="O54" s="141" t="s">
        <v>1878</v>
      </c>
      <c r="P54" s="141" t="s">
        <v>2051</v>
      </c>
      <c r="Q54" s="136" t="s">
        <v>1928</v>
      </c>
      <c r="R54" s="142" t="s">
        <v>1929</v>
      </c>
      <c r="S54" s="142">
        <v>4388856248</v>
      </c>
      <c r="T54" s="142" t="s">
        <v>1930</v>
      </c>
      <c r="U54" s="136"/>
      <c r="V54" s="142"/>
      <c r="W54" s="136" t="s">
        <v>1931</v>
      </c>
      <c r="X54" s="142" t="s">
        <v>1932</v>
      </c>
      <c r="Y54" s="136" t="s">
        <v>2132</v>
      </c>
      <c r="Z54" s="142"/>
      <c r="AA54" s="136"/>
      <c r="AB54" s="142"/>
      <c r="AC54" s="136"/>
      <c r="AD54" s="136" t="s">
        <v>1945</v>
      </c>
    </row>
    <row r="55" spans="1:30" s="407" customFormat="1" ht="49.5" customHeight="1">
      <c r="A55" s="370">
        <f t="shared" si="3"/>
        <v>26</v>
      </c>
      <c r="B55" s="370"/>
      <c r="C55" s="135" t="s">
        <v>1979</v>
      </c>
      <c r="D55" s="136" t="s">
        <v>1980</v>
      </c>
      <c r="E55" s="136" t="s">
        <v>1943</v>
      </c>
      <c r="F55" s="136" t="s">
        <v>1022</v>
      </c>
      <c r="G55" s="137">
        <v>1203600</v>
      </c>
      <c r="H55" s="137">
        <v>53667770000</v>
      </c>
      <c r="I55" s="301">
        <v>3592</v>
      </c>
      <c r="J55" s="137">
        <f>H55*0.25</f>
        <v>13416942500</v>
      </c>
      <c r="K55" s="137">
        <f t="shared" si="5"/>
        <v>40250827500</v>
      </c>
      <c r="L55" s="142"/>
      <c r="M55" s="142"/>
      <c r="N55" s="137"/>
      <c r="O55" s="141" t="s">
        <v>1153</v>
      </c>
      <c r="P55" s="141" t="s">
        <v>1983</v>
      </c>
      <c r="Q55" s="136" t="s">
        <v>1981</v>
      </c>
      <c r="R55" s="142" t="s">
        <v>1982</v>
      </c>
      <c r="S55" s="136"/>
      <c r="T55" s="142"/>
      <c r="U55" s="136"/>
      <c r="V55" s="142"/>
      <c r="W55" s="136" t="s">
        <v>1981</v>
      </c>
      <c r="X55" s="142" t="s">
        <v>1982</v>
      </c>
      <c r="Y55" s="136" t="s">
        <v>2132</v>
      </c>
      <c r="Z55" s="142"/>
      <c r="AA55" s="136"/>
      <c r="AB55" s="142"/>
      <c r="AC55" s="136"/>
      <c r="AD55" s="136"/>
    </row>
    <row r="56" spans="1:30" s="407" customFormat="1" ht="49.5" customHeight="1">
      <c r="A56" s="370">
        <f t="shared" si="3"/>
        <v>27</v>
      </c>
      <c r="B56" s="370"/>
      <c r="C56" s="135" t="s">
        <v>2014</v>
      </c>
      <c r="D56" s="394" t="s">
        <v>2187</v>
      </c>
      <c r="E56" s="394" t="s">
        <v>1675</v>
      </c>
      <c r="F56" s="136" t="s">
        <v>1401</v>
      </c>
      <c r="G56" s="367">
        <v>39700</v>
      </c>
      <c r="H56" s="367">
        <v>99000000</v>
      </c>
      <c r="I56" s="406"/>
      <c r="J56" s="367">
        <v>20000000</v>
      </c>
      <c r="K56" s="367">
        <f t="shared" si="5"/>
        <v>79000000</v>
      </c>
      <c r="L56" s="142"/>
      <c r="M56" s="142"/>
      <c r="N56" s="137"/>
      <c r="O56" s="141" t="s">
        <v>1260</v>
      </c>
      <c r="P56" s="141" t="s">
        <v>2016</v>
      </c>
      <c r="Q56" s="136" t="s">
        <v>2015</v>
      </c>
      <c r="R56" s="142" t="s">
        <v>2013</v>
      </c>
      <c r="S56" s="136"/>
      <c r="T56" s="142"/>
      <c r="U56" s="136"/>
      <c r="V56" s="142"/>
      <c r="W56" s="136" t="s">
        <v>2015</v>
      </c>
      <c r="X56" s="142" t="s">
        <v>2013</v>
      </c>
      <c r="Y56" s="136" t="s">
        <v>2132</v>
      </c>
      <c r="Z56" s="142"/>
      <c r="AA56" s="136"/>
      <c r="AB56" s="142"/>
      <c r="AC56" s="136"/>
      <c r="AD56" s="136"/>
    </row>
    <row r="57" spans="1:30" s="407" customFormat="1" ht="62.25" customHeight="1">
      <c r="A57" s="370">
        <f t="shared" si="3"/>
        <v>28</v>
      </c>
      <c r="B57" s="370"/>
      <c r="C57" s="135" t="s">
        <v>1077</v>
      </c>
      <c r="D57" s="136" t="s">
        <v>1961</v>
      </c>
      <c r="E57" s="136" t="s">
        <v>2028</v>
      </c>
      <c r="F57" s="136" t="s">
        <v>1401</v>
      </c>
      <c r="G57" s="367">
        <v>99900</v>
      </c>
      <c r="H57" s="367">
        <v>80000000</v>
      </c>
      <c r="I57" s="406"/>
      <c r="J57" s="367">
        <v>16000000</v>
      </c>
      <c r="K57" s="137">
        <f t="shared" si="5"/>
        <v>64000000</v>
      </c>
      <c r="L57" s="142"/>
      <c r="M57" s="142"/>
      <c r="N57" s="137"/>
      <c r="O57" s="141" t="s">
        <v>1153</v>
      </c>
      <c r="P57" s="141" t="s">
        <v>2050</v>
      </c>
      <c r="Q57" s="142" t="s">
        <v>2048</v>
      </c>
      <c r="R57" s="142" t="s">
        <v>2049</v>
      </c>
      <c r="S57" s="142"/>
      <c r="T57" s="142"/>
      <c r="U57" s="142"/>
      <c r="V57" s="142"/>
      <c r="W57" s="142" t="s">
        <v>2048</v>
      </c>
      <c r="X57" s="142" t="s">
        <v>2049</v>
      </c>
      <c r="Y57" s="142" t="s">
        <v>2132</v>
      </c>
      <c r="Z57" s="142"/>
      <c r="AA57" s="142"/>
      <c r="AB57" s="142"/>
      <c r="AC57" s="136"/>
      <c r="AD57" s="136"/>
    </row>
    <row r="58" spans="1:30" s="407" customFormat="1" ht="49.5" customHeight="1">
      <c r="A58" s="370">
        <f t="shared" si="3"/>
        <v>29</v>
      </c>
      <c r="B58" s="370"/>
      <c r="C58" s="135" t="s">
        <v>2085</v>
      </c>
      <c r="D58" s="136" t="s">
        <v>44</v>
      </c>
      <c r="E58" s="136" t="s">
        <v>2086</v>
      </c>
      <c r="F58" s="136" t="s">
        <v>175</v>
      </c>
      <c r="G58" s="137">
        <v>11807</v>
      </c>
      <c r="H58" s="137">
        <v>140000000</v>
      </c>
      <c r="I58" s="301"/>
      <c r="J58" s="137">
        <v>30000000</v>
      </c>
      <c r="K58" s="137">
        <f t="shared" si="5"/>
        <v>110000000</v>
      </c>
      <c r="L58" s="142"/>
      <c r="M58" s="142"/>
      <c r="N58" s="137"/>
      <c r="O58" s="141" t="s">
        <v>1954</v>
      </c>
      <c r="P58" s="141" t="s">
        <v>2089</v>
      </c>
      <c r="Q58" s="142"/>
      <c r="R58" s="142"/>
      <c r="S58" s="142" t="s">
        <v>2090</v>
      </c>
      <c r="T58" s="142" t="s">
        <v>2091</v>
      </c>
      <c r="U58" s="142"/>
      <c r="V58" s="142"/>
      <c r="W58" s="142" t="s">
        <v>2090</v>
      </c>
      <c r="X58" s="142" t="s">
        <v>2091</v>
      </c>
      <c r="Y58" s="142" t="s">
        <v>2146</v>
      </c>
      <c r="Z58" s="142"/>
      <c r="AA58" s="142"/>
      <c r="AB58" s="142"/>
      <c r="AC58" s="136"/>
      <c r="AD58" s="136"/>
    </row>
    <row r="59" spans="1:30" s="407" customFormat="1" ht="49.5" customHeight="1">
      <c r="A59" s="370">
        <f t="shared" si="3"/>
        <v>30</v>
      </c>
      <c r="B59" s="370"/>
      <c r="C59" s="135" t="s">
        <v>2082</v>
      </c>
      <c r="D59" s="136" t="s">
        <v>2083</v>
      </c>
      <c r="E59" s="136" t="s">
        <v>2084</v>
      </c>
      <c r="F59" s="136" t="s">
        <v>1044</v>
      </c>
      <c r="G59" s="367">
        <v>74725</v>
      </c>
      <c r="H59" s="367">
        <v>968969000</v>
      </c>
      <c r="I59" s="406"/>
      <c r="J59" s="367">
        <v>290691000</v>
      </c>
      <c r="K59" s="137">
        <v>678278000</v>
      </c>
      <c r="L59" s="142"/>
      <c r="M59" s="142"/>
      <c r="N59" s="137"/>
      <c r="O59" s="141" t="s">
        <v>1973</v>
      </c>
      <c r="P59" s="141" t="s">
        <v>2051</v>
      </c>
      <c r="Q59" s="142" t="s">
        <v>2106</v>
      </c>
      <c r="R59" s="142" t="s">
        <v>2107</v>
      </c>
      <c r="S59" s="142"/>
      <c r="T59" s="142"/>
      <c r="U59" s="142"/>
      <c r="V59" s="142"/>
      <c r="W59" s="142" t="s">
        <v>2106</v>
      </c>
      <c r="X59" s="142" t="s">
        <v>2107</v>
      </c>
      <c r="Y59" s="142" t="s">
        <v>2132</v>
      </c>
      <c r="Z59" s="142"/>
      <c r="AA59" s="142"/>
      <c r="AB59" s="142"/>
      <c r="AC59" s="136"/>
      <c r="AD59" s="136"/>
    </row>
    <row r="60" spans="1:30" s="410" customFormat="1" ht="24.75" customHeight="1">
      <c r="A60" s="352" t="s">
        <v>148</v>
      </c>
      <c r="B60" s="352"/>
      <c r="C60" s="449" t="s">
        <v>138</v>
      </c>
      <c r="D60" s="449"/>
      <c r="E60" s="449"/>
      <c r="F60" s="352"/>
      <c r="G60" s="358">
        <f>SUM(G61:G64)</f>
        <v>12056700</v>
      </c>
      <c r="H60" s="358">
        <f>SUM(H61:H64)</f>
        <v>57196178000</v>
      </c>
      <c r="I60" s="358">
        <f>SUM(I61:I64)</f>
        <v>0</v>
      </c>
      <c r="J60" s="358">
        <f>SUM(J61:J64)</f>
        <v>8379061844</v>
      </c>
      <c r="K60" s="358">
        <f>SUM(K61:K64)</f>
        <v>48817116156</v>
      </c>
      <c r="L60" s="358"/>
      <c r="M60" s="358"/>
      <c r="N60" s="358">
        <f>SUM(N53:N64)</f>
        <v>0</v>
      </c>
      <c r="O60" s="375"/>
      <c r="P60" s="375"/>
      <c r="Q60" s="352"/>
      <c r="R60" s="353"/>
      <c r="S60" s="352"/>
      <c r="T60" s="353"/>
      <c r="U60" s="352"/>
      <c r="V60" s="353"/>
      <c r="W60" s="352"/>
      <c r="X60" s="353"/>
      <c r="Y60" s="352"/>
      <c r="Z60" s="353"/>
      <c r="AA60" s="352"/>
      <c r="AB60" s="353"/>
      <c r="AC60" s="352"/>
      <c r="AD60" s="136"/>
    </row>
    <row r="61" spans="1:30" s="407" customFormat="1" ht="49.5" customHeight="1">
      <c r="A61" s="370">
        <v>1</v>
      </c>
      <c r="B61" s="370"/>
      <c r="C61" s="135" t="s">
        <v>2021</v>
      </c>
      <c r="D61" s="136" t="s">
        <v>2022</v>
      </c>
      <c r="E61" s="136" t="s">
        <v>2023</v>
      </c>
      <c r="F61" s="136" t="s">
        <v>1044</v>
      </c>
      <c r="G61" s="367">
        <v>4635000</v>
      </c>
      <c r="H61" s="367">
        <v>45978000000</v>
      </c>
      <c r="I61" s="406"/>
      <c r="J61" s="367">
        <f>H61*0.15</f>
        <v>6896700000</v>
      </c>
      <c r="K61" s="367">
        <f>H61-J61</f>
        <v>39081300000</v>
      </c>
      <c r="L61" s="142"/>
      <c r="M61" s="142"/>
      <c r="N61" s="137"/>
      <c r="O61" s="141"/>
      <c r="P61" s="141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36"/>
      <c r="AD61" s="136"/>
    </row>
    <row r="62" spans="1:30" s="407" customFormat="1" ht="49.5" customHeight="1">
      <c r="A62" s="370">
        <v>2</v>
      </c>
      <c r="B62" s="370"/>
      <c r="C62" s="135" t="s">
        <v>1481</v>
      </c>
      <c r="D62" s="136" t="s">
        <v>2077</v>
      </c>
      <c r="E62" s="136"/>
      <c r="F62" s="136" t="s">
        <v>1317</v>
      </c>
      <c r="G62" s="367">
        <v>2921500</v>
      </c>
      <c r="H62" s="367">
        <v>8918178000</v>
      </c>
      <c r="I62" s="406"/>
      <c r="J62" s="367">
        <v>1132361844</v>
      </c>
      <c r="K62" s="367">
        <f>H62-J62</f>
        <v>7785816156</v>
      </c>
      <c r="L62" s="142" t="s">
        <v>1480</v>
      </c>
      <c r="M62" s="142" t="s">
        <v>1479</v>
      </c>
      <c r="N62" s="137"/>
      <c r="O62" s="141"/>
      <c r="P62" s="141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36"/>
      <c r="AD62" s="136"/>
    </row>
    <row r="63" spans="1:30" s="407" customFormat="1" ht="49.5" customHeight="1">
      <c r="A63" s="370">
        <v>3</v>
      </c>
      <c r="B63" s="370"/>
      <c r="C63" s="135" t="s">
        <v>2078</v>
      </c>
      <c r="D63" s="136" t="s">
        <v>2079</v>
      </c>
      <c r="E63" s="136" t="s">
        <v>2080</v>
      </c>
      <c r="F63" s="136" t="s">
        <v>2081</v>
      </c>
      <c r="G63" s="137">
        <v>4500200</v>
      </c>
      <c r="H63" s="137">
        <v>2300000000</v>
      </c>
      <c r="I63" s="301"/>
      <c r="J63" s="137">
        <v>350000000</v>
      </c>
      <c r="K63" s="137">
        <f>H63-J63</f>
        <v>1950000000</v>
      </c>
      <c r="L63" s="142"/>
      <c r="M63" s="142"/>
      <c r="N63" s="137"/>
      <c r="O63" s="141"/>
      <c r="P63" s="141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36"/>
      <c r="AD63" s="136"/>
    </row>
    <row r="64" spans="1:30" s="407" customFormat="1" ht="49.5" customHeight="1">
      <c r="A64" s="370"/>
      <c r="B64" s="370"/>
      <c r="C64" s="135"/>
      <c r="D64" s="136"/>
      <c r="E64" s="136"/>
      <c r="F64" s="136"/>
      <c r="G64" s="137"/>
      <c r="H64" s="137"/>
      <c r="I64" s="301"/>
      <c r="J64" s="137"/>
      <c r="K64" s="137"/>
      <c r="L64" s="142"/>
      <c r="M64" s="142"/>
      <c r="N64" s="137"/>
      <c r="O64" s="141"/>
      <c r="P64" s="141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36"/>
      <c r="AD64" s="136"/>
    </row>
    <row r="65" spans="1:30" s="410" customFormat="1" ht="24" customHeight="1">
      <c r="A65" s="352"/>
      <c r="B65" s="352"/>
      <c r="C65" s="352" t="s">
        <v>2148</v>
      </c>
      <c r="D65" s="352"/>
      <c r="E65" s="352"/>
      <c r="F65" s="352"/>
      <c r="G65" s="358">
        <f>G60+G9+G29</f>
        <v>40742464</v>
      </c>
      <c r="H65" s="358">
        <f>H60+H9+H29</f>
        <v>208810420302</v>
      </c>
      <c r="I65" s="358">
        <f>I60+I9+I29</f>
        <v>7035.12</v>
      </c>
      <c r="J65" s="358">
        <f>J60+J9+J29</f>
        <v>37492325110.2</v>
      </c>
      <c r="K65" s="358">
        <f>K60+K9+K29</f>
        <v>171239251491.8</v>
      </c>
      <c r="L65" s="358"/>
      <c r="M65" s="358"/>
      <c r="N65" s="358">
        <f>N60+N9+N29</f>
        <v>0</v>
      </c>
      <c r="O65" s="353"/>
      <c r="P65" s="353"/>
      <c r="Q65" s="377"/>
      <c r="R65" s="353"/>
      <c r="S65" s="377"/>
      <c r="T65" s="353"/>
      <c r="U65" s="377"/>
      <c r="V65" s="353"/>
      <c r="W65" s="377"/>
      <c r="X65" s="353"/>
      <c r="Y65" s="377"/>
      <c r="Z65" s="353"/>
      <c r="AA65" s="377"/>
      <c r="AB65" s="353"/>
      <c r="AC65" s="377">
        <f>AC60+AC9+AC29</f>
        <v>0</v>
      </c>
      <c r="AD65" s="387"/>
    </row>
    <row r="66" spans="1:30" s="407" customFormat="1" ht="15.75">
      <c r="A66" s="389"/>
      <c r="B66" s="389"/>
      <c r="D66" s="389"/>
      <c r="E66" s="389"/>
      <c r="F66" s="389"/>
      <c r="G66" s="411"/>
      <c r="H66" s="412">
        <v>90000000</v>
      </c>
      <c r="I66" s="411"/>
      <c r="J66" s="411"/>
      <c r="K66" s="411"/>
      <c r="L66" s="413"/>
      <c r="M66" s="413"/>
      <c r="N66" s="411"/>
      <c r="O66" s="413"/>
      <c r="P66" s="413"/>
      <c r="Q66" s="389"/>
      <c r="R66" s="413"/>
      <c r="S66" s="389"/>
      <c r="T66" s="413"/>
      <c r="U66" s="389"/>
      <c r="V66" s="413"/>
      <c r="W66" s="389"/>
      <c r="X66" s="413"/>
      <c r="Y66" s="389"/>
      <c r="Z66" s="413"/>
      <c r="AA66" s="389"/>
      <c r="AB66" s="413"/>
      <c r="AC66" s="389"/>
      <c r="AD66" s="389"/>
    </row>
    <row r="67" spans="1:30" s="407" customFormat="1" ht="15.75">
      <c r="A67" s="389"/>
      <c r="B67" s="389"/>
      <c r="D67" s="389"/>
      <c r="E67" s="389"/>
      <c r="F67" s="389"/>
      <c r="G67" s="411"/>
      <c r="H67" s="411">
        <f>H65+H66</f>
        <v>208900420302</v>
      </c>
      <c r="I67" s="411"/>
      <c r="J67" s="411"/>
      <c r="K67" s="411"/>
      <c r="L67" s="413"/>
      <c r="M67" s="413"/>
      <c r="N67" s="411"/>
      <c r="O67" s="413"/>
      <c r="P67" s="413"/>
      <c r="Q67" s="389"/>
      <c r="R67" s="413"/>
      <c r="S67" s="389"/>
      <c r="T67" s="413"/>
      <c r="U67" s="389"/>
      <c r="V67" s="413"/>
      <c r="W67" s="389"/>
      <c r="X67" s="413"/>
      <c r="Y67" s="389"/>
      <c r="Z67" s="413"/>
      <c r="AA67" s="389"/>
      <c r="AB67" s="413"/>
      <c r="AC67" s="389"/>
      <c r="AD67" s="389"/>
    </row>
    <row r="68" spans="1:30" s="407" customFormat="1" ht="15.75">
      <c r="A68" s="389"/>
      <c r="B68" s="389"/>
      <c r="D68" s="389"/>
      <c r="E68" s="389"/>
      <c r="F68" s="389"/>
      <c r="G68" s="411"/>
      <c r="H68" s="411"/>
      <c r="I68" s="411"/>
      <c r="J68" s="411"/>
      <c r="K68" s="411"/>
      <c r="L68" s="413"/>
      <c r="M68" s="413"/>
      <c r="N68" s="411"/>
      <c r="O68" s="413"/>
      <c r="P68" s="413"/>
      <c r="Q68" s="389"/>
      <c r="R68" s="413"/>
      <c r="S68" s="389"/>
      <c r="T68" s="413"/>
      <c r="U68" s="389"/>
      <c r="V68" s="413"/>
      <c r="W68" s="389"/>
      <c r="X68" s="413"/>
      <c r="Y68" s="389"/>
      <c r="Z68" s="413"/>
      <c r="AA68" s="389"/>
      <c r="AB68" s="413"/>
      <c r="AC68" s="389"/>
      <c r="AD68" s="389"/>
    </row>
    <row r="69" spans="1:30" s="407" customFormat="1" ht="15.75">
      <c r="A69" s="389"/>
      <c r="B69" s="389"/>
      <c r="D69" s="389"/>
      <c r="E69" s="389"/>
      <c r="F69" s="389"/>
      <c r="G69" s="411"/>
      <c r="H69" s="411"/>
      <c r="I69" s="411"/>
      <c r="J69" s="411"/>
      <c r="K69" s="411"/>
      <c r="L69" s="413"/>
      <c r="M69" s="413"/>
      <c r="N69" s="411"/>
      <c r="O69" s="413"/>
      <c r="P69" s="413"/>
      <c r="Q69" s="389"/>
      <c r="R69" s="413"/>
      <c r="S69" s="389"/>
      <c r="T69" s="413"/>
      <c r="U69" s="389"/>
      <c r="V69" s="413"/>
      <c r="W69" s="389"/>
      <c r="X69" s="413"/>
      <c r="Y69" s="389"/>
      <c r="Z69" s="413"/>
      <c r="AA69" s="389"/>
      <c r="AB69" s="413"/>
      <c r="AC69" s="389"/>
      <c r="AD69" s="389"/>
    </row>
    <row r="70" spans="1:30" s="407" customFormat="1" ht="15.75">
      <c r="A70" s="389"/>
      <c r="B70" s="389"/>
      <c r="D70" s="389"/>
      <c r="E70" s="389"/>
      <c r="F70" s="389"/>
      <c r="G70" s="411"/>
      <c r="H70" s="411"/>
      <c r="I70" s="411"/>
      <c r="J70" s="411"/>
      <c r="K70" s="411"/>
      <c r="L70" s="413"/>
      <c r="M70" s="413"/>
      <c r="N70" s="411"/>
      <c r="O70" s="413"/>
      <c r="P70" s="413"/>
      <c r="Q70" s="389"/>
      <c r="R70" s="413"/>
      <c r="S70" s="389"/>
      <c r="T70" s="413"/>
      <c r="U70" s="389"/>
      <c r="V70" s="413"/>
      <c r="W70" s="389"/>
      <c r="X70" s="413"/>
      <c r="Y70" s="389"/>
      <c r="Z70" s="413"/>
      <c r="AA70" s="389"/>
      <c r="AB70" s="413"/>
      <c r="AC70" s="389"/>
      <c r="AD70" s="389"/>
    </row>
    <row r="71" spans="1:30" s="407" customFormat="1" ht="15.75">
      <c r="A71" s="389"/>
      <c r="B71" s="389"/>
      <c r="D71" s="389"/>
      <c r="E71" s="389"/>
      <c r="F71" s="389"/>
      <c r="G71" s="411"/>
      <c r="H71" s="411"/>
      <c r="I71" s="411"/>
      <c r="J71" s="411"/>
      <c r="K71" s="411"/>
      <c r="L71" s="413"/>
      <c r="M71" s="413"/>
      <c r="N71" s="411"/>
      <c r="O71" s="413"/>
      <c r="P71" s="413"/>
      <c r="Q71" s="389"/>
      <c r="R71" s="413"/>
      <c r="S71" s="389"/>
      <c r="T71" s="413"/>
      <c r="U71" s="389"/>
      <c r="V71" s="413"/>
      <c r="W71" s="389"/>
      <c r="X71" s="413"/>
      <c r="Y71" s="389"/>
      <c r="Z71" s="413"/>
      <c r="AA71" s="389"/>
      <c r="AB71" s="413"/>
      <c r="AC71" s="389"/>
      <c r="AD71" s="389"/>
    </row>
    <row r="72" spans="1:30" s="407" customFormat="1" ht="15.75">
      <c r="A72" s="389"/>
      <c r="B72" s="389"/>
      <c r="D72" s="389"/>
      <c r="E72" s="389"/>
      <c r="F72" s="389"/>
      <c r="G72" s="411"/>
      <c r="H72" s="411"/>
      <c r="I72" s="411"/>
      <c r="J72" s="411"/>
      <c r="K72" s="411"/>
      <c r="L72" s="413"/>
      <c r="M72" s="413"/>
      <c r="N72" s="411"/>
      <c r="O72" s="413"/>
      <c r="P72" s="413"/>
      <c r="Q72" s="389"/>
      <c r="R72" s="413"/>
      <c r="S72" s="389"/>
      <c r="T72" s="413"/>
      <c r="U72" s="389"/>
      <c r="V72" s="413"/>
      <c r="W72" s="389"/>
      <c r="X72" s="413"/>
      <c r="Y72" s="389"/>
      <c r="Z72" s="413"/>
      <c r="AA72" s="389"/>
      <c r="AB72" s="413"/>
      <c r="AC72" s="389"/>
      <c r="AD72" s="389"/>
    </row>
    <row r="73" spans="1:30" s="407" customFormat="1" ht="15.75">
      <c r="A73" s="389"/>
      <c r="B73" s="389"/>
      <c r="D73" s="389"/>
      <c r="E73" s="389"/>
      <c r="F73" s="389"/>
      <c r="G73" s="411"/>
      <c r="H73" s="411"/>
      <c r="I73" s="411"/>
      <c r="J73" s="411"/>
      <c r="K73" s="411"/>
      <c r="L73" s="413"/>
      <c r="M73" s="413"/>
      <c r="N73" s="411"/>
      <c r="O73" s="413"/>
      <c r="P73" s="413"/>
      <c r="Q73" s="389"/>
      <c r="R73" s="413"/>
      <c r="S73" s="389"/>
      <c r="T73" s="413"/>
      <c r="U73" s="389"/>
      <c r="V73" s="413"/>
      <c r="W73" s="389"/>
      <c r="X73" s="413"/>
      <c r="Y73" s="389"/>
      <c r="Z73" s="413"/>
      <c r="AA73" s="389"/>
      <c r="AB73" s="413"/>
      <c r="AC73" s="389"/>
      <c r="AD73" s="389"/>
    </row>
    <row r="74" spans="1:30" s="407" customFormat="1" ht="15.75">
      <c r="A74" s="389"/>
      <c r="B74" s="389"/>
      <c r="D74" s="389"/>
      <c r="E74" s="389"/>
      <c r="F74" s="389"/>
      <c r="G74" s="411"/>
      <c r="H74" s="411"/>
      <c r="I74" s="411"/>
      <c r="J74" s="411"/>
      <c r="K74" s="411"/>
      <c r="L74" s="413"/>
      <c r="M74" s="413"/>
      <c r="N74" s="411"/>
      <c r="O74" s="413"/>
      <c r="P74" s="413"/>
      <c r="Q74" s="389"/>
      <c r="R74" s="413"/>
      <c r="S74" s="389"/>
      <c r="T74" s="413"/>
      <c r="U74" s="389"/>
      <c r="V74" s="413"/>
      <c r="W74" s="389"/>
      <c r="X74" s="413"/>
      <c r="Y74" s="389"/>
      <c r="Z74" s="413"/>
      <c r="AA74" s="389"/>
      <c r="AB74" s="413"/>
      <c r="AC74" s="389"/>
      <c r="AD74" s="389"/>
    </row>
    <row r="75" spans="1:30" s="407" customFormat="1" ht="15.75">
      <c r="A75" s="389"/>
      <c r="B75" s="389"/>
      <c r="D75" s="389"/>
      <c r="E75" s="389"/>
      <c r="F75" s="389"/>
      <c r="G75" s="411"/>
      <c r="H75" s="411"/>
      <c r="I75" s="411"/>
      <c r="J75" s="411"/>
      <c r="K75" s="411"/>
      <c r="L75" s="413"/>
      <c r="M75" s="413"/>
      <c r="N75" s="411"/>
      <c r="O75" s="413"/>
      <c r="P75" s="413"/>
      <c r="Q75" s="389"/>
      <c r="R75" s="413"/>
      <c r="S75" s="389"/>
      <c r="T75" s="413"/>
      <c r="U75" s="389"/>
      <c r="V75" s="413"/>
      <c r="W75" s="389"/>
      <c r="X75" s="413"/>
      <c r="Y75" s="389"/>
      <c r="Z75" s="413"/>
      <c r="AA75" s="389"/>
      <c r="AB75" s="413"/>
      <c r="AC75" s="389"/>
      <c r="AD75" s="389"/>
    </row>
    <row r="76" spans="1:30" s="407" customFormat="1" ht="15.75">
      <c r="A76" s="389"/>
      <c r="B76" s="389"/>
      <c r="D76" s="389"/>
      <c r="E76" s="389"/>
      <c r="F76" s="389"/>
      <c r="G76" s="411"/>
      <c r="H76" s="411"/>
      <c r="I76" s="411"/>
      <c r="J76" s="411"/>
      <c r="K76" s="411"/>
      <c r="L76" s="413"/>
      <c r="M76" s="413"/>
      <c r="N76" s="411"/>
      <c r="O76" s="413"/>
      <c r="P76" s="413"/>
      <c r="Q76" s="389"/>
      <c r="R76" s="413"/>
      <c r="S76" s="389"/>
      <c r="T76" s="413"/>
      <c r="U76" s="389"/>
      <c r="V76" s="413"/>
      <c r="W76" s="389"/>
      <c r="X76" s="413"/>
      <c r="Y76" s="389"/>
      <c r="Z76" s="413"/>
      <c r="AA76" s="389"/>
      <c r="AB76" s="413"/>
      <c r="AC76" s="389"/>
      <c r="AD76" s="389"/>
    </row>
    <row r="77" spans="1:30" s="407" customFormat="1" ht="15.75">
      <c r="A77" s="389"/>
      <c r="B77" s="389"/>
      <c r="D77" s="389"/>
      <c r="E77" s="389"/>
      <c r="F77" s="389"/>
      <c r="G77" s="411"/>
      <c r="H77" s="411"/>
      <c r="I77" s="411"/>
      <c r="J77" s="411"/>
      <c r="K77" s="411"/>
      <c r="L77" s="413"/>
      <c r="M77" s="413"/>
      <c r="N77" s="411"/>
      <c r="O77" s="413"/>
      <c r="P77" s="413"/>
      <c r="Q77" s="389"/>
      <c r="R77" s="413"/>
      <c r="S77" s="389"/>
      <c r="T77" s="413"/>
      <c r="U77" s="389"/>
      <c r="V77" s="413"/>
      <c r="W77" s="389"/>
      <c r="X77" s="413"/>
      <c r="Y77" s="389"/>
      <c r="Z77" s="413"/>
      <c r="AA77" s="389"/>
      <c r="AB77" s="413"/>
      <c r="AC77" s="389"/>
      <c r="AD77" s="389"/>
    </row>
    <row r="78" spans="1:30" s="407" customFormat="1" ht="15.75">
      <c r="A78" s="389"/>
      <c r="B78" s="389"/>
      <c r="D78" s="389"/>
      <c r="E78" s="389"/>
      <c r="F78" s="389"/>
      <c r="G78" s="411"/>
      <c r="H78" s="411"/>
      <c r="I78" s="411"/>
      <c r="J78" s="411"/>
      <c r="K78" s="411"/>
      <c r="L78" s="413"/>
      <c r="M78" s="413"/>
      <c r="N78" s="411"/>
      <c r="O78" s="413"/>
      <c r="P78" s="413"/>
      <c r="Q78" s="389"/>
      <c r="R78" s="413"/>
      <c r="S78" s="389"/>
      <c r="T78" s="413"/>
      <c r="U78" s="389"/>
      <c r="V78" s="413"/>
      <c r="W78" s="389"/>
      <c r="X78" s="413"/>
      <c r="Y78" s="389"/>
      <c r="Z78" s="413"/>
      <c r="AA78" s="389"/>
      <c r="AB78" s="413"/>
      <c r="AC78" s="389"/>
      <c r="AD78" s="389"/>
    </row>
    <row r="79" spans="1:30" s="407" customFormat="1" ht="15.75">
      <c r="A79" s="389"/>
      <c r="B79" s="389"/>
      <c r="D79" s="389"/>
      <c r="E79" s="389"/>
      <c r="F79" s="389"/>
      <c r="G79" s="411"/>
      <c r="H79" s="411"/>
      <c r="I79" s="411"/>
      <c r="J79" s="411"/>
      <c r="K79" s="411"/>
      <c r="L79" s="413"/>
      <c r="M79" s="413"/>
      <c r="N79" s="411"/>
      <c r="O79" s="413"/>
      <c r="P79" s="413"/>
      <c r="Q79" s="389"/>
      <c r="R79" s="413"/>
      <c r="S79" s="389"/>
      <c r="T79" s="413"/>
      <c r="U79" s="389"/>
      <c r="V79" s="413"/>
      <c r="W79" s="389"/>
      <c r="X79" s="413"/>
      <c r="Y79" s="389"/>
      <c r="Z79" s="413"/>
      <c r="AA79" s="389"/>
      <c r="AB79" s="413"/>
      <c r="AC79" s="389"/>
      <c r="AD79" s="389"/>
    </row>
    <row r="80" spans="1:30" s="407" customFormat="1" ht="15.75">
      <c r="A80" s="389"/>
      <c r="B80" s="389"/>
      <c r="D80" s="389"/>
      <c r="E80" s="389"/>
      <c r="F80" s="389"/>
      <c r="G80" s="411"/>
      <c r="H80" s="411"/>
      <c r="I80" s="411"/>
      <c r="J80" s="411"/>
      <c r="K80" s="411"/>
      <c r="L80" s="413"/>
      <c r="M80" s="413"/>
      <c r="N80" s="411"/>
      <c r="O80" s="413"/>
      <c r="P80" s="413"/>
      <c r="Q80" s="389"/>
      <c r="R80" s="413"/>
      <c r="S80" s="389"/>
      <c r="T80" s="413"/>
      <c r="U80" s="389"/>
      <c r="V80" s="413"/>
      <c r="W80" s="389"/>
      <c r="X80" s="413"/>
      <c r="Y80" s="389"/>
      <c r="Z80" s="413"/>
      <c r="AA80" s="389"/>
      <c r="AB80" s="413"/>
      <c r="AC80" s="389"/>
      <c r="AD80" s="389"/>
    </row>
    <row r="81" spans="1:30" s="407" customFormat="1" ht="15.75">
      <c r="A81" s="389"/>
      <c r="B81" s="389"/>
      <c r="D81" s="389"/>
      <c r="E81" s="389"/>
      <c r="F81" s="389"/>
      <c r="G81" s="411"/>
      <c r="H81" s="411"/>
      <c r="I81" s="411"/>
      <c r="J81" s="411"/>
      <c r="K81" s="411"/>
      <c r="L81" s="413"/>
      <c r="M81" s="413"/>
      <c r="N81" s="411"/>
      <c r="O81" s="413"/>
      <c r="P81" s="413"/>
      <c r="Q81" s="389"/>
      <c r="R81" s="413"/>
      <c r="S81" s="389"/>
      <c r="T81" s="413"/>
      <c r="U81" s="389"/>
      <c r="V81" s="413"/>
      <c r="W81" s="389"/>
      <c r="X81" s="413"/>
      <c r="Y81" s="389"/>
      <c r="Z81" s="413"/>
      <c r="AA81" s="389"/>
      <c r="AB81" s="413"/>
      <c r="AC81" s="389"/>
      <c r="AD81" s="389"/>
    </row>
    <row r="82" spans="1:30" s="407" customFormat="1" ht="15.75">
      <c r="A82" s="389"/>
      <c r="B82" s="389"/>
      <c r="D82" s="389"/>
      <c r="E82" s="389"/>
      <c r="F82" s="389"/>
      <c r="G82" s="411"/>
      <c r="H82" s="411"/>
      <c r="I82" s="411"/>
      <c r="J82" s="411"/>
      <c r="K82" s="411"/>
      <c r="L82" s="413"/>
      <c r="M82" s="413"/>
      <c r="N82" s="411"/>
      <c r="O82" s="413"/>
      <c r="P82" s="413"/>
      <c r="Q82" s="389"/>
      <c r="R82" s="413"/>
      <c r="S82" s="389"/>
      <c r="T82" s="413"/>
      <c r="U82" s="389"/>
      <c r="V82" s="413"/>
      <c r="W82" s="389"/>
      <c r="X82" s="413"/>
      <c r="Y82" s="389"/>
      <c r="Z82" s="413"/>
      <c r="AA82" s="389"/>
      <c r="AB82" s="413"/>
      <c r="AC82" s="389"/>
      <c r="AD82" s="389"/>
    </row>
    <row r="83" spans="1:30" s="407" customFormat="1" ht="15.75">
      <c r="A83" s="389"/>
      <c r="B83" s="389"/>
      <c r="D83" s="389"/>
      <c r="E83" s="389"/>
      <c r="F83" s="389"/>
      <c r="G83" s="411"/>
      <c r="H83" s="411"/>
      <c r="I83" s="411"/>
      <c r="J83" s="411"/>
      <c r="K83" s="411"/>
      <c r="L83" s="413"/>
      <c r="M83" s="413"/>
      <c r="N83" s="411"/>
      <c r="O83" s="413"/>
      <c r="P83" s="413"/>
      <c r="Q83" s="389"/>
      <c r="R83" s="413"/>
      <c r="S83" s="389"/>
      <c r="T83" s="413"/>
      <c r="U83" s="389"/>
      <c r="V83" s="413"/>
      <c r="W83" s="389"/>
      <c r="X83" s="413"/>
      <c r="Y83" s="389"/>
      <c r="Z83" s="413"/>
      <c r="AA83" s="389"/>
      <c r="AB83" s="413"/>
      <c r="AC83" s="389"/>
      <c r="AD83" s="389"/>
    </row>
    <row r="84" spans="1:30" s="407" customFormat="1" ht="15.75">
      <c r="A84" s="389"/>
      <c r="B84" s="389"/>
      <c r="D84" s="389"/>
      <c r="E84" s="389"/>
      <c r="F84" s="389"/>
      <c r="G84" s="411"/>
      <c r="H84" s="411"/>
      <c r="I84" s="411"/>
      <c r="J84" s="411"/>
      <c r="K84" s="411"/>
      <c r="L84" s="413"/>
      <c r="M84" s="413"/>
      <c r="N84" s="411"/>
      <c r="O84" s="413"/>
      <c r="P84" s="413"/>
      <c r="Q84" s="389"/>
      <c r="R84" s="413"/>
      <c r="S84" s="389"/>
      <c r="T84" s="413"/>
      <c r="U84" s="389"/>
      <c r="V84" s="413"/>
      <c r="W84" s="389"/>
      <c r="X84" s="413"/>
      <c r="Y84" s="389"/>
      <c r="Z84" s="413"/>
      <c r="AA84" s="389"/>
      <c r="AB84" s="413"/>
      <c r="AC84" s="389"/>
      <c r="AD84" s="389"/>
    </row>
    <row r="85" spans="1:30" s="407" customFormat="1" ht="15.75">
      <c r="A85" s="389"/>
      <c r="B85" s="389"/>
      <c r="D85" s="389"/>
      <c r="E85" s="389"/>
      <c r="F85" s="389"/>
      <c r="G85" s="411"/>
      <c r="H85" s="411"/>
      <c r="I85" s="411"/>
      <c r="J85" s="411"/>
      <c r="K85" s="411"/>
      <c r="L85" s="413"/>
      <c r="M85" s="413"/>
      <c r="N85" s="411"/>
      <c r="O85" s="413"/>
      <c r="P85" s="413"/>
      <c r="Q85" s="389"/>
      <c r="R85" s="413"/>
      <c r="S85" s="389"/>
      <c r="T85" s="413"/>
      <c r="U85" s="389"/>
      <c r="V85" s="413"/>
      <c r="W85" s="389"/>
      <c r="X85" s="413"/>
      <c r="Y85" s="389"/>
      <c r="Z85" s="413"/>
      <c r="AA85" s="389"/>
      <c r="AB85" s="413"/>
      <c r="AC85" s="389"/>
      <c r="AD85" s="389"/>
    </row>
    <row r="86" spans="1:30" s="407" customFormat="1" ht="15.75">
      <c r="A86" s="389"/>
      <c r="B86" s="389"/>
      <c r="D86" s="389"/>
      <c r="E86" s="389"/>
      <c r="F86" s="389"/>
      <c r="G86" s="411"/>
      <c r="H86" s="411"/>
      <c r="I86" s="411"/>
      <c r="J86" s="411"/>
      <c r="K86" s="411"/>
      <c r="L86" s="413"/>
      <c r="M86" s="413"/>
      <c r="N86" s="411"/>
      <c r="O86" s="413"/>
      <c r="P86" s="413"/>
      <c r="Q86" s="389"/>
      <c r="R86" s="413"/>
      <c r="S86" s="389"/>
      <c r="T86" s="413"/>
      <c r="U86" s="389"/>
      <c r="V86" s="413"/>
      <c r="W86" s="389"/>
      <c r="X86" s="413"/>
      <c r="Y86" s="389"/>
      <c r="Z86" s="413"/>
      <c r="AA86" s="389"/>
      <c r="AB86" s="413"/>
      <c r="AC86" s="389"/>
      <c r="AD86" s="389"/>
    </row>
    <row r="87" spans="1:30" s="407" customFormat="1" ht="15.75">
      <c r="A87" s="389"/>
      <c r="B87" s="389"/>
      <c r="D87" s="389"/>
      <c r="E87" s="389"/>
      <c r="F87" s="389"/>
      <c r="G87" s="411"/>
      <c r="H87" s="411"/>
      <c r="I87" s="411"/>
      <c r="J87" s="411"/>
      <c r="K87" s="411"/>
      <c r="L87" s="413"/>
      <c r="M87" s="413"/>
      <c r="N87" s="411"/>
      <c r="O87" s="413"/>
      <c r="P87" s="413"/>
      <c r="Q87" s="389"/>
      <c r="R87" s="413"/>
      <c r="S87" s="389"/>
      <c r="T87" s="413"/>
      <c r="U87" s="389"/>
      <c r="V87" s="413"/>
      <c r="W87" s="389"/>
      <c r="X87" s="413"/>
      <c r="Y87" s="389"/>
      <c r="Z87" s="413"/>
      <c r="AA87" s="389"/>
      <c r="AB87" s="413"/>
      <c r="AC87" s="389"/>
      <c r="AD87" s="389"/>
    </row>
    <row r="88" spans="1:30" s="407" customFormat="1" ht="15.75">
      <c r="A88" s="389"/>
      <c r="B88" s="389"/>
      <c r="D88" s="389"/>
      <c r="E88" s="389"/>
      <c r="F88" s="389"/>
      <c r="G88" s="411"/>
      <c r="H88" s="411"/>
      <c r="I88" s="411"/>
      <c r="J88" s="411"/>
      <c r="K88" s="411"/>
      <c r="L88" s="413"/>
      <c r="M88" s="413"/>
      <c r="N88" s="411"/>
      <c r="O88" s="413"/>
      <c r="P88" s="413"/>
      <c r="Q88" s="389"/>
      <c r="R88" s="413"/>
      <c r="S88" s="389"/>
      <c r="T88" s="413"/>
      <c r="U88" s="389"/>
      <c r="V88" s="413"/>
      <c r="W88" s="389"/>
      <c r="X88" s="413"/>
      <c r="Y88" s="389"/>
      <c r="Z88" s="413"/>
      <c r="AA88" s="389"/>
      <c r="AB88" s="413"/>
      <c r="AC88" s="389"/>
      <c r="AD88" s="389"/>
    </row>
    <row r="89" spans="1:30" s="407" customFormat="1" ht="15.75">
      <c r="A89" s="389"/>
      <c r="B89" s="389"/>
      <c r="D89" s="389"/>
      <c r="E89" s="389"/>
      <c r="F89" s="389"/>
      <c r="G89" s="411"/>
      <c r="H89" s="411"/>
      <c r="I89" s="411"/>
      <c r="J89" s="411"/>
      <c r="K89" s="411"/>
      <c r="L89" s="413"/>
      <c r="M89" s="413"/>
      <c r="N89" s="411"/>
      <c r="O89" s="413"/>
      <c r="P89" s="413"/>
      <c r="Q89" s="389"/>
      <c r="R89" s="413"/>
      <c r="S89" s="389"/>
      <c r="T89" s="413"/>
      <c r="U89" s="389"/>
      <c r="V89" s="413"/>
      <c r="W89" s="389"/>
      <c r="X89" s="413"/>
      <c r="Y89" s="389"/>
      <c r="Z89" s="413"/>
      <c r="AA89" s="389"/>
      <c r="AB89" s="413"/>
      <c r="AC89" s="389"/>
      <c r="AD89" s="389"/>
    </row>
    <row r="90" spans="1:30" s="407" customFormat="1" ht="15.75">
      <c r="A90" s="389"/>
      <c r="B90" s="389"/>
      <c r="D90" s="389"/>
      <c r="E90" s="389"/>
      <c r="F90" s="389"/>
      <c r="G90" s="411"/>
      <c r="H90" s="411"/>
      <c r="I90" s="411"/>
      <c r="J90" s="411"/>
      <c r="K90" s="411"/>
      <c r="L90" s="413"/>
      <c r="M90" s="413"/>
      <c r="N90" s="411"/>
      <c r="O90" s="413"/>
      <c r="P90" s="413"/>
      <c r="Q90" s="389"/>
      <c r="R90" s="413"/>
      <c r="S90" s="389"/>
      <c r="T90" s="413"/>
      <c r="U90" s="389"/>
      <c r="V90" s="413"/>
      <c r="W90" s="389"/>
      <c r="X90" s="413"/>
      <c r="Y90" s="389"/>
      <c r="Z90" s="413"/>
      <c r="AA90" s="389"/>
      <c r="AB90" s="413"/>
      <c r="AC90" s="389"/>
      <c r="AD90" s="389"/>
    </row>
    <row r="91" spans="1:30" s="407" customFormat="1" ht="15.75">
      <c r="A91" s="389"/>
      <c r="B91" s="389"/>
      <c r="D91" s="389"/>
      <c r="E91" s="389"/>
      <c r="F91" s="389"/>
      <c r="G91" s="411"/>
      <c r="H91" s="411"/>
      <c r="I91" s="411"/>
      <c r="J91" s="411"/>
      <c r="K91" s="411"/>
      <c r="L91" s="413"/>
      <c r="M91" s="413"/>
      <c r="N91" s="411"/>
      <c r="O91" s="413"/>
      <c r="P91" s="413"/>
      <c r="Q91" s="389"/>
      <c r="R91" s="413"/>
      <c r="S91" s="389"/>
      <c r="T91" s="413"/>
      <c r="U91" s="389"/>
      <c r="V91" s="413"/>
      <c r="W91" s="389"/>
      <c r="X91" s="413"/>
      <c r="Y91" s="389"/>
      <c r="Z91" s="413"/>
      <c r="AA91" s="389"/>
      <c r="AB91" s="413"/>
      <c r="AC91" s="389"/>
      <c r="AD91" s="389"/>
    </row>
    <row r="92" spans="1:30" s="407" customFormat="1" ht="15.75">
      <c r="A92" s="389"/>
      <c r="B92" s="389"/>
      <c r="D92" s="389"/>
      <c r="E92" s="389"/>
      <c r="F92" s="389"/>
      <c r="G92" s="411"/>
      <c r="H92" s="411"/>
      <c r="I92" s="411"/>
      <c r="J92" s="411"/>
      <c r="K92" s="411"/>
      <c r="L92" s="413"/>
      <c r="M92" s="413"/>
      <c r="N92" s="411"/>
      <c r="O92" s="413"/>
      <c r="P92" s="413"/>
      <c r="Q92" s="389"/>
      <c r="R92" s="413"/>
      <c r="S92" s="389"/>
      <c r="T92" s="413"/>
      <c r="U92" s="389"/>
      <c r="V92" s="413"/>
      <c r="W92" s="389"/>
      <c r="X92" s="413"/>
      <c r="Y92" s="389"/>
      <c r="Z92" s="413"/>
      <c r="AA92" s="389"/>
      <c r="AB92" s="413"/>
      <c r="AC92" s="389"/>
      <c r="AD92" s="389"/>
    </row>
    <row r="93" spans="1:30" s="407" customFormat="1" ht="15.75">
      <c r="A93" s="389"/>
      <c r="B93" s="389"/>
      <c r="D93" s="389"/>
      <c r="E93" s="389"/>
      <c r="F93" s="389"/>
      <c r="G93" s="411"/>
      <c r="H93" s="411"/>
      <c r="I93" s="411"/>
      <c r="J93" s="411"/>
      <c r="K93" s="411"/>
      <c r="L93" s="413"/>
      <c r="M93" s="413"/>
      <c r="N93" s="411"/>
      <c r="O93" s="413"/>
      <c r="P93" s="413"/>
      <c r="Q93" s="389"/>
      <c r="R93" s="413"/>
      <c r="S93" s="389"/>
      <c r="T93" s="413"/>
      <c r="U93" s="389"/>
      <c r="V93" s="413"/>
      <c r="W93" s="389"/>
      <c r="X93" s="413"/>
      <c r="Y93" s="389"/>
      <c r="Z93" s="413"/>
      <c r="AA93" s="389"/>
      <c r="AB93" s="413"/>
      <c r="AC93" s="389"/>
      <c r="AD93" s="389"/>
    </row>
    <row r="94" spans="1:30" s="407" customFormat="1" ht="15.75">
      <c r="A94" s="389"/>
      <c r="B94" s="389"/>
      <c r="D94" s="389"/>
      <c r="E94" s="389"/>
      <c r="F94" s="389"/>
      <c r="G94" s="411"/>
      <c r="H94" s="411"/>
      <c r="I94" s="411"/>
      <c r="J94" s="411"/>
      <c r="K94" s="411"/>
      <c r="L94" s="413"/>
      <c r="M94" s="413"/>
      <c r="N94" s="411"/>
      <c r="O94" s="413"/>
      <c r="P94" s="413"/>
      <c r="Q94" s="389"/>
      <c r="R94" s="413"/>
      <c r="S94" s="389"/>
      <c r="T94" s="413"/>
      <c r="U94" s="389"/>
      <c r="V94" s="413"/>
      <c r="W94" s="389"/>
      <c r="X94" s="413"/>
      <c r="Y94" s="389"/>
      <c r="Z94" s="413"/>
      <c r="AA94" s="389"/>
      <c r="AB94" s="413"/>
      <c r="AC94" s="389"/>
      <c r="AD94" s="389"/>
    </row>
    <row r="95" spans="1:30" s="414" customFormat="1" ht="15.75">
      <c r="A95" s="378"/>
      <c r="B95" s="378"/>
      <c r="D95" s="378"/>
      <c r="E95" s="378"/>
      <c r="F95" s="378"/>
      <c r="G95" s="415"/>
      <c r="H95" s="415"/>
      <c r="I95" s="415"/>
      <c r="J95" s="415"/>
      <c r="K95" s="415"/>
      <c r="L95" s="416"/>
      <c r="M95" s="416"/>
      <c r="N95" s="415"/>
      <c r="O95" s="416"/>
      <c r="P95" s="416"/>
      <c r="Q95" s="378"/>
      <c r="R95" s="416"/>
      <c r="S95" s="378"/>
      <c r="T95" s="416"/>
      <c r="U95" s="378"/>
      <c r="V95" s="416"/>
      <c r="W95" s="378"/>
      <c r="X95" s="416"/>
      <c r="Y95" s="378"/>
      <c r="Z95" s="416"/>
      <c r="AA95" s="378"/>
      <c r="AB95" s="416"/>
      <c r="AC95" s="378"/>
      <c r="AD95" s="378"/>
    </row>
    <row r="96" spans="1:30" s="414" customFormat="1" ht="15.75">
      <c r="A96" s="378"/>
      <c r="B96" s="378"/>
      <c r="D96" s="378"/>
      <c r="E96" s="378"/>
      <c r="F96" s="378"/>
      <c r="G96" s="415"/>
      <c r="H96" s="415"/>
      <c r="I96" s="415"/>
      <c r="J96" s="415"/>
      <c r="K96" s="415"/>
      <c r="L96" s="416"/>
      <c r="M96" s="416"/>
      <c r="N96" s="415"/>
      <c r="O96" s="416"/>
      <c r="P96" s="416"/>
      <c r="Q96" s="378"/>
      <c r="R96" s="416"/>
      <c r="S96" s="378"/>
      <c r="T96" s="416"/>
      <c r="U96" s="378"/>
      <c r="V96" s="416"/>
      <c r="W96" s="378"/>
      <c r="X96" s="416"/>
      <c r="Y96" s="378"/>
      <c r="Z96" s="416"/>
      <c r="AA96" s="378"/>
      <c r="AB96" s="416"/>
      <c r="AC96" s="378"/>
      <c r="AD96" s="378"/>
    </row>
    <row r="97" spans="1:30" s="414" customFormat="1" ht="15.75">
      <c r="A97" s="378"/>
      <c r="B97" s="378"/>
      <c r="D97" s="378"/>
      <c r="E97" s="378"/>
      <c r="F97" s="378"/>
      <c r="G97" s="415"/>
      <c r="H97" s="415"/>
      <c r="I97" s="415"/>
      <c r="J97" s="415"/>
      <c r="K97" s="415"/>
      <c r="L97" s="416"/>
      <c r="M97" s="416"/>
      <c r="N97" s="415"/>
      <c r="O97" s="416"/>
      <c r="P97" s="416"/>
      <c r="Q97" s="378"/>
      <c r="R97" s="416"/>
      <c r="S97" s="378"/>
      <c r="T97" s="416"/>
      <c r="U97" s="378"/>
      <c r="V97" s="416"/>
      <c r="W97" s="378"/>
      <c r="X97" s="416"/>
      <c r="Y97" s="378"/>
      <c r="Z97" s="416"/>
      <c r="AA97" s="378"/>
      <c r="AB97" s="416"/>
      <c r="AC97" s="378"/>
      <c r="AD97" s="378"/>
    </row>
    <row r="98" spans="1:30" s="414" customFormat="1" ht="15.75">
      <c r="A98" s="378"/>
      <c r="B98" s="378"/>
      <c r="D98" s="378"/>
      <c r="E98" s="378"/>
      <c r="F98" s="378"/>
      <c r="G98" s="415"/>
      <c r="H98" s="415"/>
      <c r="I98" s="415"/>
      <c r="J98" s="415"/>
      <c r="K98" s="415"/>
      <c r="L98" s="416"/>
      <c r="M98" s="416"/>
      <c r="N98" s="415"/>
      <c r="O98" s="416"/>
      <c r="P98" s="416"/>
      <c r="Q98" s="378"/>
      <c r="R98" s="416"/>
      <c r="S98" s="378"/>
      <c r="T98" s="416"/>
      <c r="U98" s="378"/>
      <c r="V98" s="416"/>
      <c r="W98" s="378"/>
      <c r="X98" s="416"/>
      <c r="Y98" s="378"/>
      <c r="Z98" s="416"/>
      <c r="AA98" s="378"/>
      <c r="AB98" s="416"/>
      <c r="AC98" s="378"/>
      <c r="AD98" s="378"/>
    </row>
    <row r="99" spans="7:14" ht="15.75">
      <c r="G99" s="417"/>
      <c r="H99" s="417"/>
      <c r="I99" s="417"/>
      <c r="J99" s="417"/>
      <c r="K99" s="417"/>
      <c r="N99" s="417"/>
    </row>
    <row r="100" spans="7:14" ht="15.75">
      <c r="G100" s="417"/>
      <c r="H100" s="417"/>
      <c r="I100" s="417"/>
      <c r="J100" s="417"/>
      <c r="K100" s="417"/>
      <c r="N100" s="417"/>
    </row>
    <row r="101" spans="7:14" ht="15.75">
      <c r="G101" s="417"/>
      <c r="H101" s="417"/>
      <c r="I101" s="417"/>
      <c r="J101" s="417"/>
      <c r="K101" s="417"/>
      <c r="N101" s="417"/>
    </row>
    <row r="102" spans="7:14" ht="15.75">
      <c r="G102" s="417"/>
      <c r="H102" s="417"/>
      <c r="I102" s="417"/>
      <c r="J102" s="417"/>
      <c r="K102" s="417"/>
      <c r="N102" s="417"/>
    </row>
    <row r="103" spans="7:14" ht="15.75">
      <c r="G103" s="417"/>
      <c r="H103" s="417"/>
      <c r="I103" s="417"/>
      <c r="J103" s="417"/>
      <c r="K103" s="417"/>
      <c r="N103" s="417"/>
    </row>
    <row r="104" spans="7:14" ht="15.75">
      <c r="G104" s="417"/>
      <c r="H104" s="417"/>
      <c r="I104" s="417"/>
      <c r="J104" s="417"/>
      <c r="K104" s="417"/>
      <c r="N104" s="417"/>
    </row>
    <row r="105" spans="7:14" ht="15.75">
      <c r="G105" s="417"/>
      <c r="H105" s="417"/>
      <c r="I105" s="417"/>
      <c r="J105" s="417"/>
      <c r="K105" s="417"/>
      <c r="N105" s="417"/>
    </row>
    <row r="106" spans="7:14" ht="15.75">
      <c r="G106" s="417"/>
      <c r="H106" s="417"/>
      <c r="I106" s="417"/>
      <c r="J106" s="417"/>
      <c r="K106" s="417"/>
      <c r="N106" s="417"/>
    </row>
    <row r="107" spans="7:14" ht="15.75">
      <c r="G107" s="417"/>
      <c r="H107" s="417"/>
      <c r="I107" s="417"/>
      <c r="J107" s="417"/>
      <c r="K107" s="417"/>
      <c r="N107" s="417"/>
    </row>
    <row r="108" spans="7:14" ht="15.75">
      <c r="G108" s="417"/>
      <c r="H108" s="417"/>
      <c r="I108" s="417"/>
      <c r="J108" s="417"/>
      <c r="K108" s="417"/>
      <c r="N108" s="417"/>
    </row>
    <row r="109" spans="7:14" ht="15.75">
      <c r="G109" s="417"/>
      <c r="H109" s="417"/>
      <c r="I109" s="417"/>
      <c r="J109" s="417"/>
      <c r="K109" s="417"/>
      <c r="N109" s="417"/>
    </row>
    <row r="110" spans="7:14" ht="15.75">
      <c r="G110" s="417"/>
      <c r="H110" s="417"/>
      <c r="I110" s="417"/>
      <c r="J110" s="417"/>
      <c r="K110" s="417"/>
      <c r="N110" s="417"/>
    </row>
    <row r="111" spans="7:14" ht="15.75">
      <c r="G111" s="417"/>
      <c r="H111" s="417"/>
      <c r="I111" s="417"/>
      <c r="J111" s="417"/>
      <c r="K111" s="417"/>
      <c r="N111" s="417"/>
    </row>
    <row r="112" spans="7:14" ht="15.75">
      <c r="G112" s="417"/>
      <c r="H112" s="417"/>
      <c r="I112" s="417"/>
      <c r="J112" s="417"/>
      <c r="K112" s="417"/>
      <c r="N112" s="417"/>
    </row>
    <row r="113" spans="7:14" ht="15.75">
      <c r="G113" s="417"/>
      <c r="H113" s="417"/>
      <c r="I113" s="417"/>
      <c r="J113" s="417"/>
      <c r="K113" s="417"/>
      <c r="N113" s="417"/>
    </row>
    <row r="114" spans="7:14" ht="15.75">
      <c r="G114" s="417"/>
      <c r="H114" s="417"/>
      <c r="I114" s="417"/>
      <c r="J114" s="417"/>
      <c r="K114" s="417"/>
      <c r="N114" s="417"/>
    </row>
    <row r="115" spans="7:14" ht="15.75">
      <c r="G115" s="417"/>
      <c r="H115" s="417"/>
      <c r="I115" s="417"/>
      <c r="J115" s="417"/>
      <c r="K115" s="417"/>
      <c r="N115" s="417"/>
    </row>
    <row r="116" spans="7:14" ht="15.75">
      <c r="G116" s="417"/>
      <c r="H116" s="417"/>
      <c r="I116" s="417"/>
      <c r="J116" s="417"/>
      <c r="K116" s="417"/>
      <c r="N116" s="417"/>
    </row>
    <row r="117" spans="7:14" ht="15.75">
      <c r="G117" s="417"/>
      <c r="H117" s="417"/>
      <c r="I117" s="417"/>
      <c r="J117" s="417"/>
      <c r="K117" s="417"/>
      <c r="N117" s="417"/>
    </row>
    <row r="118" spans="7:14" ht="15.75">
      <c r="G118" s="417"/>
      <c r="H118" s="417"/>
      <c r="I118" s="417"/>
      <c r="J118" s="417"/>
      <c r="K118" s="417"/>
      <c r="N118" s="417"/>
    </row>
    <row r="119" spans="7:14" ht="15.75">
      <c r="G119" s="417"/>
      <c r="H119" s="417"/>
      <c r="I119" s="417"/>
      <c r="J119" s="417"/>
      <c r="K119" s="417"/>
      <c r="N119" s="417"/>
    </row>
    <row r="120" spans="7:14" ht="15.75">
      <c r="G120" s="417"/>
      <c r="H120" s="417"/>
      <c r="I120" s="417"/>
      <c r="J120" s="417"/>
      <c r="K120" s="417"/>
      <c r="N120" s="417"/>
    </row>
    <row r="121" spans="7:14" ht="15.75">
      <c r="G121" s="417"/>
      <c r="H121" s="417"/>
      <c r="I121" s="417"/>
      <c r="J121" s="417"/>
      <c r="K121" s="417"/>
      <c r="N121" s="417"/>
    </row>
    <row r="122" spans="7:14" ht="15.75">
      <c r="G122" s="417"/>
      <c r="H122" s="417"/>
      <c r="I122" s="417"/>
      <c r="J122" s="417"/>
      <c r="K122" s="417"/>
      <c r="N122" s="417"/>
    </row>
  </sheetData>
  <sheetProtection/>
  <mergeCells count="26">
    <mergeCell ref="S4:T4"/>
    <mergeCell ref="Y4:Z4"/>
    <mergeCell ref="U4:V4"/>
    <mergeCell ref="AC4:AC5"/>
    <mergeCell ref="A1:AD1"/>
    <mergeCell ref="A3:AD3"/>
    <mergeCell ref="A2:AD2"/>
    <mergeCell ref="A4:A5"/>
    <mergeCell ref="C4:C5"/>
    <mergeCell ref="AD4:AD5"/>
    <mergeCell ref="N4:N5"/>
    <mergeCell ref="AA4:AB4"/>
    <mergeCell ref="O4:P4"/>
    <mergeCell ref="W4:X4"/>
    <mergeCell ref="E4:E5"/>
    <mergeCell ref="I4:I5"/>
    <mergeCell ref="Q4:R4"/>
    <mergeCell ref="H4:H5"/>
    <mergeCell ref="J4:K4"/>
    <mergeCell ref="L4:M4"/>
    <mergeCell ref="C60:E60"/>
    <mergeCell ref="C9:E9"/>
    <mergeCell ref="G4:G5"/>
    <mergeCell ref="C29:F29"/>
    <mergeCell ref="F4:F5"/>
    <mergeCell ref="D4:D5"/>
  </mergeCells>
  <printOptions/>
  <pageMargins left="0.45" right="0.45" top="0.75" bottom="0.5" header="0.3" footer="0.3"/>
  <pageSetup fitToHeight="0" fitToWidth="1" horizontalDpi="600" verticalDpi="600" orientation="landscape" paperSize="9" scale="65" r:id="rId3"/>
  <headerFooter>
    <oddFooter>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showZeros="0" view="pageBreakPreview" zoomScale="80" zoomScaleNormal="80" zoomScaleSheetLayoutView="80" zoomScalePageLayoutView="0" workbookViewId="0" topLeftCell="A5">
      <pane ySplit="1095" topLeftCell="A17" activePane="bottomLeft" state="split"/>
      <selection pane="topLeft" activeCell="AD5" sqref="AD1:AD16384"/>
      <selection pane="bottomLeft" activeCell="E22" sqref="E22"/>
    </sheetView>
  </sheetViews>
  <sheetFormatPr defaultColWidth="8.7109375" defaultRowHeight="15"/>
  <cols>
    <col min="1" max="1" width="5.140625" style="42" customWidth="1"/>
    <col min="2" max="2" width="5.7109375" style="42" customWidth="1"/>
    <col min="3" max="4" width="27.57421875" style="1" customWidth="1"/>
    <col min="5" max="5" width="29.7109375" style="42" customWidth="1"/>
    <col min="6" max="6" width="14.7109375" style="42" customWidth="1"/>
    <col min="7" max="7" width="16.421875" style="42" customWidth="1"/>
    <col min="8" max="8" width="21.00390625" style="42" customWidth="1"/>
    <col min="9" max="9" width="16.140625" style="42" customWidth="1"/>
    <col min="10" max="11" width="15.421875" style="42" hidden="1" customWidth="1"/>
    <col min="12" max="12" width="16.57421875" style="195" hidden="1" customWidth="1"/>
    <col min="13" max="13" width="12.57421875" style="195" hidden="1" customWidth="1"/>
    <col min="14" max="14" width="14.140625" style="42" hidden="1" customWidth="1"/>
    <col min="15" max="15" width="13.28125" style="48" customWidth="1"/>
    <col min="16" max="16" width="14.28125" style="48" customWidth="1"/>
    <col min="17" max="17" width="15.140625" style="42" hidden="1" customWidth="1"/>
    <col min="18" max="18" width="12.421875" style="42" hidden="1" customWidth="1"/>
    <col min="19" max="19" width="15.7109375" style="42" hidden="1" customWidth="1"/>
    <col min="20" max="20" width="10.421875" style="43" hidden="1" customWidth="1"/>
    <col min="21" max="21" width="4.57421875" style="42" hidden="1" customWidth="1"/>
    <col min="22" max="22" width="12.140625" style="43" hidden="1" customWidth="1"/>
    <col min="23" max="23" width="17.00390625" style="42" customWidth="1"/>
    <col min="24" max="24" width="11.8515625" style="43" customWidth="1"/>
    <col min="25" max="25" width="16.28125" style="45" customWidth="1"/>
    <col min="26" max="26" width="12.421875" style="56" customWidth="1"/>
    <col min="27" max="27" width="15.57421875" style="45" hidden="1" customWidth="1"/>
    <col min="28" max="28" width="10.421875" style="56" hidden="1" customWidth="1"/>
    <col min="29" max="29" width="15.57421875" style="42" hidden="1" customWidth="1"/>
    <col min="30" max="16384" width="8.7109375" style="1" customWidth="1"/>
  </cols>
  <sheetData>
    <row r="1" spans="1:29" ht="15.75">
      <c r="A1" s="470" t="s">
        <v>815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</row>
    <row r="2" spans="1:29" ht="15.75">
      <c r="A2" s="470" t="s">
        <v>816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</row>
    <row r="3" spans="1:29" ht="15.75">
      <c r="A3" s="470" t="str">
        <f>'Tong Hop'!A3:Q3</f>
        <v>Đến ngày 31 tháng 3 năm 2023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</row>
    <row r="4" spans="1:29" ht="15.75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</row>
    <row r="5" spans="1:31" s="42" customFormat="1" ht="15" customHeight="1">
      <c r="A5" s="472" t="s">
        <v>0</v>
      </c>
      <c r="B5" s="477"/>
      <c r="C5" s="469" t="s">
        <v>1</v>
      </c>
      <c r="D5" s="469" t="s">
        <v>2</v>
      </c>
      <c r="E5" s="469" t="s">
        <v>3</v>
      </c>
      <c r="F5" s="469" t="s">
        <v>5</v>
      </c>
      <c r="G5" s="469" t="s">
        <v>4</v>
      </c>
      <c r="H5" s="469" t="s">
        <v>70</v>
      </c>
      <c r="I5" s="473" t="s">
        <v>1105</v>
      </c>
      <c r="J5" s="469" t="s">
        <v>6</v>
      </c>
      <c r="K5" s="469"/>
      <c r="L5" s="475" t="s">
        <v>1442</v>
      </c>
      <c r="M5" s="476"/>
      <c r="N5" s="469" t="s">
        <v>145</v>
      </c>
      <c r="O5" s="469" t="s">
        <v>8</v>
      </c>
      <c r="P5" s="469"/>
      <c r="Q5" s="469" t="s">
        <v>10</v>
      </c>
      <c r="R5" s="469"/>
      <c r="S5" s="469" t="s">
        <v>13</v>
      </c>
      <c r="T5" s="469"/>
      <c r="U5" s="469" t="s">
        <v>115</v>
      </c>
      <c r="V5" s="469"/>
      <c r="W5" s="469" t="s">
        <v>29</v>
      </c>
      <c r="X5" s="469"/>
      <c r="Y5" s="469" t="s">
        <v>38</v>
      </c>
      <c r="Z5" s="469"/>
      <c r="AA5" s="469" t="s">
        <v>129</v>
      </c>
      <c r="AB5" s="469"/>
      <c r="AC5" s="469" t="s">
        <v>146</v>
      </c>
      <c r="AD5" s="41"/>
      <c r="AE5" s="41"/>
    </row>
    <row r="6" spans="1:31" ht="21.75" customHeight="1">
      <c r="A6" s="472"/>
      <c r="B6" s="478"/>
      <c r="C6" s="469"/>
      <c r="D6" s="469"/>
      <c r="E6" s="469"/>
      <c r="F6" s="469"/>
      <c r="G6" s="469"/>
      <c r="H6" s="469"/>
      <c r="I6" s="474"/>
      <c r="J6" s="419" t="s">
        <v>7</v>
      </c>
      <c r="K6" s="419" t="s">
        <v>30</v>
      </c>
      <c r="L6" s="353" t="s">
        <v>1443</v>
      </c>
      <c r="M6" s="353" t="s">
        <v>1444</v>
      </c>
      <c r="N6" s="469"/>
      <c r="O6" s="420" t="s">
        <v>9</v>
      </c>
      <c r="P6" s="420" t="s">
        <v>103</v>
      </c>
      <c r="Q6" s="419" t="s">
        <v>11</v>
      </c>
      <c r="R6" s="419" t="s">
        <v>12</v>
      </c>
      <c r="S6" s="419" t="s">
        <v>18</v>
      </c>
      <c r="T6" s="421" t="s">
        <v>12</v>
      </c>
      <c r="U6" s="419" t="s">
        <v>16</v>
      </c>
      <c r="V6" s="421" t="s">
        <v>12</v>
      </c>
      <c r="W6" s="419" t="s">
        <v>886</v>
      </c>
      <c r="X6" s="421" t="s">
        <v>12</v>
      </c>
      <c r="Y6" s="419" t="s">
        <v>11</v>
      </c>
      <c r="Z6" s="421" t="s">
        <v>37</v>
      </c>
      <c r="AA6" s="419" t="s">
        <v>11</v>
      </c>
      <c r="AB6" s="421" t="s">
        <v>12</v>
      </c>
      <c r="AC6" s="469"/>
      <c r="AD6" s="41"/>
      <c r="AE6" s="41"/>
    </row>
    <row r="7" spans="1:31" s="50" customFormat="1" ht="15.75" hidden="1">
      <c r="A7" s="5">
        <v>1</v>
      </c>
      <c r="B7" s="5"/>
      <c r="C7" s="422">
        <v>2</v>
      </c>
      <c r="D7" s="422">
        <v>3</v>
      </c>
      <c r="E7" s="422">
        <v>4</v>
      </c>
      <c r="F7" s="422">
        <v>5</v>
      </c>
      <c r="G7" s="422">
        <v>6</v>
      </c>
      <c r="H7" s="422">
        <v>7</v>
      </c>
      <c r="I7" s="422"/>
      <c r="J7" s="422">
        <v>8</v>
      </c>
      <c r="K7" s="422">
        <v>9</v>
      </c>
      <c r="L7" s="356"/>
      <c r="M7" s="356"/>
      <c r="N7" s="422">
        <v>10</v>
      </c>
      <c r="O7" s="423">
        <v>11</v>
      </c>
      <c r="P7" s="423">
        <v>12</v>
      </c>
      <c r="Q7" s="422">
        <v>13</v>
      </c>
      <c r="R7" s="422">
        <v>14</v>
      </c>
      <c r="S7" s="422">
        <v>15</v>
      </c>
      <c r="T7" s="424">
        <v>16</v>
      </c>
      <c r="U7" s="422">
        <v>17</v>
      </c>
      <c r="V7" s="424">
        <v>18</v>
      </c>
      <c r="W7" s="422">
        <v>19</v>
      </c>
      <c r="X7" s="424">
        <v>20</v>
      </c>
      <c r="Y7" s="422">
        <v>21</v>
      </c>
      <c r="Z7" s="424">
        <v>22</v>
      </c>
      <c r="AA7" s="422">
        <v>23</v>
      </c>
      <c r="AB7" s="424">
        <v>24</v>
      </c>
      <c r="AC7" s="422">
        <v>25</v>
      </c>
      <c r="AD7" s="49"/>
      <c r="AE7" s="49"/>
    </row>
    <row r="8" spans="1:31" s="52" customFormat="1" ht="15.75">
      <c r="A8" s="5">
        <v>1</v>
      </c>
      <c r="B8" s="5"/>
      <c r="C8" s="422">
        <v>2</v>
      </c>
      <c r="D8" s="422">
        <v>3</v>
      </c>
      <c r="E8" s="422">
        <v>4</v>
      </c>
      <c r="F8" s="422">
        <v>5</v>
      </c>
      <c r="G8" s="422">
        <v>6</v>
      </c>
      <c r="H8" s="422">
        <v>7</v>
      </c>
      <c r="I8" s="422">
        <v>8</v>
      </c>
      <c r="J8" s="422"/>
      <c r="K8" s="422"/>
      <c r="L8" s="353"/>
      <c r="M8" s="353"/>
      <c r="N8" s="422"/>
      <c r="O8" s="422">
        <v>9</v>
      </c>
      <c r="P8" s="422">
        <v>10</v>
      </c>
      <c r="Q8" s="422"/>
      <c r="R8" s="422"/>
      <c r="S8" s="422"/>
      <c r="T8" s="424"/>
      <c r="U8" s="422"/>
      <c r="V8" s="424"/>
      <c r="W8" s="422">
        <v>11</v>
      </c>
      <c r="X8" s="422">
        <v>12</v>
      </c>
      <c r="Y8" s="422">
        <v>13</v>
      </c>
      <c r="Z8" s="422">
        <v>14</v>
      </c>
      <c r="AA8" s="422"/>
      <c r="AB8" s="424"/>
      <c r="AC8" s="422"/>
      <c r="AD8" s="51"/>
      <c r="AE8" s="51"/>
    </row>
    <row r="9" spans="1:31" ht="24.75" customHeight="1">
      <c r="A9" s="305" t="s">
        <v>116</v>
      </c>
      <c r="B9" s="311"/>
      <c r="C9" s="468" t="s">
        <v>147</v>
      </c>
      <c r="D9" s="468"/>
      <c r="E9" s="468"/>
      <c r="F9" s="419"/>
      <c r="G9" s="425">
        <f>SUM(G11:G17)</f>
        <v>16926785</v>
      </c>
      <c r="H9" s="425">
        <f>SUM(H10:H17)</f>
        <v>2209143700</v>
      </c>
      <c r="I9" s="426">
        <f aca="true" t="shared" si="0" ref="I9:N9">SUM(I10:I16)</f>
        <v>44.58</v>
      </c>
      <c r="J9" s="425">
        <f t="shared" si="0"/>
        <v>767064000</v>
      </c>
      <c r="K9" s="425">
        <f t="shared" si="0"/>
        <v>67236000</v>
      </c>
      <c r="L9" s="425">
        <f t="shared" si="0"/>
        <v>0</v>
      </c>
      <c r="M9" s="425">
        <f t="shared" si="0"/>
        <v>0</v>
      </c>
      <c r="N9" s="425">
        <f t="shared" si="0"/>
        <v>0</v>
      </c>
      <c r="O9" s="420"/>
      <c r="P9" s="420"/>
      <c r="Q9" s="419"/>
      <c r="R9" s="419"/>
      <c r="S9" s="419"/>
      <c r="T9" s="421"/>
      <c r="U9" s="419"/>
      <c r="V9" s="421"/>
      <c r="W9" s="419"/>
      <c r="X9" s="421"/>
      <c r="Y9" s="419"/>
      <c r="Z9" s="421"/>
      <c r="AA9" s="419"/>
      <c r="AB9" s="421"/>
      <c r="AC9" s="419"/>
      <c r="AD9" s="41"/>
      <c r="AE9" s="41"/>
    </row>
    <row r="10" spans="1:29" s="46" customFormat="1" ht="49.5" customHeight="1">
      <c r="A10" s="7">
        <v>1</v>
      </c>
      <c r="B10" s="7"/>
      <c r="C10" s="427" t="str">
        <f>'4.KKT LB'!C9</f>
        <v>Công ty TNHH Chaichareon Việt - Thái</v>
      </c>
      <c r="D10" s="427" t="str">
        <f>'4.KKT LB'!D9</f>
        <v>Nhà máy sản xuất nước uống tăng lực Supper Horse</v>
      </c>
      <c r="E10" s="428" t="str">
        <f>'4.KKT LB'!E9</f>
        <v>Công suất 60 triệu lon tăng lực/năm và 15 triệu lít nước uống tinh khiết </v>
      </c>
      <c r="F10" s="428" t="s">
        <v>817</v>
      </c>
      <c r="G10" s="427">
        <f>'4.KKT LB'!G9</f>
        <v>31676</v>
      </c>
      <c r="H10" s="427">
        <f>'4.KKT LB'!H9</f>
        <v>137800000</v>
      </c>
      <c r="I10" s="429">
        <f>'4.KKT LB'!I9</f>
        <v>6.5</v>
      </c>
      <c r="J10" s="427">
        <f>'4.KKT LB'!J9</f>
        <v>137800000</v>
      </c>
      <c r="K10" s="427">
        <f>'4.KKT LB'!K9</f>
        <v>0</v>
      </c>
      <c r="L10" s="142"/>
      <c r="M10" s="142"/>
      <c r="N10" s="427">
        <f>'4.KKT LB'!N9</f>
        <v>0</v>
      </c>
      <c r="O10" s="430" t="str">
        <f>'4.KKT LB'!O9</f>
        <v>GĐ1: 2001; GĐ2: 01/2015</v>
      </c>
      <c r="P10" s="430" t="str">
        <f>'4.KKT LB'!P9</f>
        <v>Gđ1: 12/2001; Gđ2: 12/2015</v>
      </c>
      <c r="Q10" s="427">
        <f>'4.KKT LB'!Q9</f>
        <v>0</v>
      </c>
      <c r="R10" s="427">
        <f>'4.KKT LB'!R9</f>
        <v>0</v>
      </c>
      <c r="S10" s="428" t="str">
        <f>'4.KKT LB'!S9</f>
        <v>30 2 023 000512</v>
      </c>
      <c r="T10" s="431" t="str">
        <f>'4.KKT LB'!T9</f>
        <v>29/9/2014</v>
      </c>
      <c r="U10" s="428">
        <f>'4.KKT LB'!U9</f>
        <v>1</v>
      </c>
      <c r="V10" s="431">
        <f>'4.KKT LB'!V9</f>
        <v>41709</v>
      </c>
      <c r="W10" s="428" t="str">
        <f>'4.KKT LB'!W9</f>
        <v>30 2 023 000512</v>
      </c>
      <c r="X10" s="431" t="str">
        <f>'4.KKT LB'!X9</f>
        <v>14/3/2001 29/9/2014</v>
      </c>
      <c r="Y10" s="428" t="str">
        <f>'4.KKT LB'!Y9</f>
        <v>2762/QĐ-UB;  212/QĐ-KKT</v>
      </c>
      <c r="Z10" s="431" t="str">
        <f>'4.KKT LB'!Z9</f>
        <v>02/11/2001 16/10/2015</v>
      </c>
      <c r="AA10" s="428" t="str">
        <f>'4.KKT LB'!AA9</f>
        <v>2346/QĐ-UBND</v>
      </c>
      <c r="AB10" s="431">
        <f>'4.KKT LB'!AB9</f>
        <v>42305</v>
      </c>
      <c r="AC10" s="428">
        <f>'4.KKT LB'!AC9</f>
        <v>0</v>
      </c>
    </row>
    <row r="11" spans="1:29" ht="65.25" customHeight="1">
      <c r="A11" s="7">
        <f aca="true" t="shared" si="1" ref="A11:A17">A10+1</f>
        <v>2</v>
      </c>
      <c r="B11" s="7"/>
      <c r="C11" s="432" t="str">
        <f>'4.KKT LB'!C14</f>
        <v>Công ty TNHH Cao su Camel Việt Nam</v>
      </c>
      <c r="D11" s="432" t="str">
        <f>'4.KKT LB'!D14</f>
        <v>Nhà máy sản xuất săm lốp cao su Camel</v>
      </c>
      <c r="E11" s="394" t="str">
        <f>'4.KKT LB'!E14</f>
        <v>Săm lốp xe máy: 6.000.000 lốp/ năm, 12.000.000 săm/ năm; săm lốp ô tô: 120.000 lốp/ năm, 600.000 săm/ năm</v>
      </c>
      <c r="F11" s="428" t="s">
        <v>817</v>
      </c>
      <c r="G11" s="427">
        <f>'4.KKT LB'!G14</f>
        <v>39000</v>
      </c>
      <c r="H11" s="427">
        <f>'4.KKT LB'!H14</f>
        <v>346650000</v>
      </c>
      <c r="I11" s="429">
        <f>'4.KKT LB'!I14</f>
        <v>15</v>
      </c>
      <c r="J11" s="427">
        <f>'4.KKT LB'!J14</f>
        <v>279631000</v>
      </c>
      <c r="K11" s="427">
        <f>'4.KKT LB'!K14</f>
        <v>67019000</v>
      </c>
      <c r="L11" s="142"/>
      <c r="M11" s="142"/>
      <c r="N11" s="427">
        <f>'4.KKT LB'!N14</f>
        <v>0</v>
      </c>
      <c r="O11" s="430">
        <f>'4.KKT LB'!O14</f>
        <v>37681</v>
      </c>
      <c r="P11" s="430">
        <f>'4.KKT LB'!P14</f>
        <v>44440</v>
      </c>
      <c r="Q11" s="432" t="str">
        <f>'4.KKT LB'!Q14</f>
        <v>2396/QĐ-UBND</v>
      </c>
      <c r="R11" s="432" t="str">
        <f>'4.KKT LB'!R14</f>
        <v>25/8/2020</v>
      </c>
      <c r="S11" s="394" t="str">
        <f>'4.KKT LB'!S14</f>
        <v>30 2 023 000063</v>
      </c>
      <c r="T11" s="431" t="str">
        <f>'4.KKT LB'!T14</f>
        <v>24/10/2007</v>
      </c>
      <c r="U11" s="394">
        <f>'4.KKT LB'!U14</f>
        <v>0</v>
      </c>
      <c r="V11" s="431">
        <f>'4.KKT LB'!V14</f>
        <v>0</v>
      </c>
      <c r="W11" s="394" t="str">
        <f>'4.KKT LB'!W14</f>
        <v>2396/QĐ-UBND 8793239977</v>
      </c>
      <c r="X11" s="431" t="str">
        <f>'4.KKT LB'!X14</f>
        <v>25/8/2020 26/8/2020</v>
      </c>
      <c r="Y11" s="394" t="str">
        <f>'4.KKT LB'!Y14</f>
        <v>1318/QĐ-UB </v>
      </c>
      <c r="Z11" s="431" t="str">
        <f>'4.KKT LB'!Z14</f>
        <v> 07/7/2003</v>
      </c>
      <c r="AA11" s="394" t="str">
        <f>'4.KKT LB'!AA14</f>
        <v>1303/QĐ-STNMT</v>
      </c>
      <c r="AB11" s="431" t="str">
        <f>'4.KKT LB'!AB14</f>
        <v>31/10/2008</v>
      </c>
      <c r="AC11" s="394">
        <f>'4.KKT LB'!AC14</f>
        <v>0</v>
      </c>
    </row>
    <row r="12" spans="1:29" ht="49.5" customHeight="1">
      <c r="A12" s="7">
        <f t="shared" si="1"/>
        <v>3</v>
      </c>
      <c r="B12" s="7"/>
      <c r="C12" s="432" t="str">
        <f>'2.KCN QN'!C16</f>
        <v>Công ty TNHH MTV Hồng Đức Vượng</v>
      </c>
      <c r="D12" s="432" t="str">
        <f>'2.KCN QN'!D16</f>
        <v>Nhà máy sản xuất, chế biến bột cá Hồng Đức Vượng</v>
      </c>
      <c r="E12" s="394" t="str">
        <f>'2.KCN QN'!E16</f>
        <v>24.000 tấn bột cá/ năm</v>
      </c>
      <c r="F12" s="394" t="s">
        <v>20</v>
      </c>
      <c r="G12" s="427">
        <f>'2.KCN QN'!G16</f>
        <v>30109</v>
      </c>
      <c r="H12" s="427">
        <f>'2.KCN QN'!H16</f>
        <v>102300000</v>
      </c>
      <c r="I12" s="429">
        <f>'2.KCN QN'!I16</f>
        <v>4.5</v>
      </c>
      <c r="J12" s="427">
        <f>'2.KCN QN'!J16</f>
        <v>102300000</v>
      </c>
      <c r="K12" s="427">
        <f>'2.KCN QN'!K16</f>
        <v>0</v>
      </c>
      <c r="L12" s="142"/>
      <c r="M12" s="142"/>
      <c r="N12" s="427">
        <f>'2.KCN QN'!N16</f>
        <v>0</v>
      </c>
      <c r="O12" s="430" t="str">
        <f>'2.KCN QN'!O16</f>
        <v>01/2013</v>
      </c>
      <c r="P12" s="430" t="str">
        <f>'2.KCN QN'!P16</f>
        <v>11/2013</v>
      </c>
      <c r="Q12" s="432">
        <f>'2.KCN QN'!Q16</f>
        <v>0</v>
      </c>
      <c r="R12" s="432">
        <f>'2.KCN QN'!R16</f>
        <v>0</v>
      </c>
      <c r="S12" s="394" t="str">
        <f>'2.KCN QN'!S16</f>
        <v>30 2 043 000406</v>
      </c>
      <c r="T12" s="431" t="str">
        <f>'2.KCN QN'!T16</f>
        <v>12/01/2013</v>
      </c>
      <c r="U12" s="394">
        <f>'2.KCN QN'!U16</f>
        <v>0</v>
      </c>
      <c r="V12" s="431">
        <f>'2.KCN QN'!V16</f>
        <v>0</v>
      </c>
      <c r="W12" s="394" t="str">
        <f>'2.KCN QN'!W16</f>
        <v>30 2 043 000406</v>
      </c>
      <c r="X12" s="431" t="str">
        <f>'2.KCN QN'!X16</f>
        <v>12/01/2013</v>
      </c>
      <c r="Y12" s="394" t="str">
        <f>'2.KCN QN'!Y16</f>
        <v>517/QĐ-UBND</v>
      </c>
      <c r="Z12" s="431" t="str">
        <f>'2.KCN QN'!Z16</f>
        <v>04/4/2013</v>
      </c>
      <c r="AA12" s="394">
        <f>'2.KCN QN'!AA16</f>
        <v>0</v>
      </c>
      <c r="AB12" s="431">
        <f>'2.KCN QN'!AB16</f>
        <v>0</v>
      </c>
      <c r="AC12" s="394">
        <f>'2.KCN QN'!AC16</f>
        <v>45</v>
      </c>
    </row>
    <row r="13" spans="1:29" ht="49.5" customHeight="1">
      <c r="A13" s="7">
        <f t="shared" si="1"/>
        <v>4</v>
      </c>
      <c r="B13" s="7"/>
      <c r="C13" s="432" t="str">
        <f>'4.KKT LB'!C55</f>
        <v>Công ty TNHH My Anh - Khe Sanh</v>
      </c>
      <c r="D13" s="432" t="str">
        <f>'4.KKT LB'!D55</f>
        <v>Trồng và phát triển cây Mắc ca tại huyện Hướng Hóa</v>
      </c>
      <c r="E13" s="394" t="str">
        <f>'4.KKT LB'!E55</f>
        <v>Trồng và phát triển cây mắc ca; vườn ươm cây với công nghệ cao</v>
      </c>
      <c r="F13" s="428" t="s">
        <v>817</v>
      </c>
      <c r="G13" s="427">
        <f>'4.KKT LB'!G55</f>
        <v>15000000</v>
      </c>
      <c r="H13" s="427">
        <f>'4.KKT LB'!H55</f>
        <v>111000000</v>
      </c>
      <c r="I13" s="429">
        <f>'4.KKT LB'!I55</f>
        <v>5.2</v>
      </c>
      <c r="J13" s="427">
        <f>'4.KKT LB'!J55</f>
        <v>0</v>
      </c>
      <c r="K13" s="427">
        <f>'4.KKT LB'!K55</f>
        <v>0</v>
      </c>
      <c r="L13" s="142"/>
      <c r="M13" s="142"/>
      <c r="N13" s="427">
        <f>'4.KKT LB'!N55</f>
        <v>0</v>
      </c>
      <c r="O13" s="430" t="str">
        <f>'4.KKT LB'!O55</f>
        <v>2014</v>
      </c>
      <c r="P13" s="430" t="str">
        <f>'4.KKT LB'!P55</f>
        <v>Dự kiến 2018</v>
      </c>
      <c r="Q13" s="432">
        <f>'4.KKT LB'!Q55</f>
        <v>0</v>
      </c>
      <c r="R13" s="432">
        <f>'4.KKT LB'!R55</f>
        <v>0</v>
      </c>
      <c r="S13" s="394" t="str">
        <f>'4.KKT LB'!S55</f>
        <v>30 222 000518</v>
      </c>
      <c r="T13" s="431" t="str">
        <f>'4.KKT LB'!T55</f>
        <v>17/10/2014</v>
      </c>
      <c r="U13" s="394">
        <f>'4.KKT LB'!U55</f>
        <v>1</v>
      </c>
      <c r="V13" s="431">
        <f>'4.KKT LB'!V55</f>
        <v>42065</v>
      </c>
      <c r="W13" s="394" t="str">
        <f>'4.KKT LB'!W55</f>
        <v>30 222 000518</v>
      </c>
      <c r="X13" s="431" t="str">
        <f>'4.KKT LB'!X55</f>
        <v>17/10/2014 03/2/2015</v>
      </c>
      <c r="Y13" s="394" t="str">
        <f>'4.KKT LB'!Y55</f>
        <v>2271/QĐ-UBND 1972/QĐ-UBND 197/QĐ-UBND</v>
      </c>
      <c r="Z13" s="431" t="str">
        <f>'4.KKT LB'!Z55</f>
        <v>27/10/2014 19/8/2016 03/02/2015</v>
      </c>
      <c r="AA13" s="394">
        <f>'4.KKT LB'!AA55</f>
        <v>0</v>
      </c>
      <c r="AB13" s="431">
        <f>'4.KKT LB'!AB55</f>
        <v>0</v>
      </c>
      <c r="AC13" s="394">
        <f>'4.KKT LB'!AC55</f>
        <v>0</v>
      </c>
    </row>
    <row r="14" spans="1:29" s="60" customFormat="1" ht="49.5" customHeight="1">
      <c r="A14" s="7">
        <f t="shared" si="1"/>
        <v>5</v>
      </c>
      <c r="B14" s="7"/>
      <c r="C14" s="135" t="s">
        <v>1085</v>
      </c>
      <c r="D14" s="136" t="s">
        <v>170</v>
      </c>
      <c r="E14" s="136" t="s">
        <v>171</v>
      </c>
      <c r="F14" s="136" t="s">
        <v>169</v>
      </c>
      <c r="G14" s="367">
        <v>1207465</v>
      </c>
      <c r="H14" s="367">
        <v>63843700</v>
      </c>
      <c r="I14" s="369">
        <v>2.62</v>
      </c>
      <c r="J14" s="367"/>
      <c r="K14" s="367"/>
      <c r="L14" s="142"/>
      <c r="M14" s="142"/>
      <c r="N14" s="367"/>
      <c r="O14" s="141" t="s">
        <v>172</v>
      </c>
      <c r="P14" s="141" t="s">
        <v>173</v>
      </c>
      <c r="Q14" s="370"/>
      <c r="R14" s="141"/>
      <c r="S14" s="370" t="s">
        <v>165</v>
      </c>
      <c r="T14" s="141" t="s">
        <v>166</v>
      </c>
      <c r="U14" s="370"/>
      <c r="V14" s="141"/>
      <c r="W14" s="370" t="str">
        <f>S14</f>
        <v>30 121 0001166</v>
      </c>
      <c r="X14" s="142" t="str">
        <f>T14</f>
        <v>27/5/2014</v>
      </c>
      <c r="Y14" s="136" t="s">
        <v>167</v>
      </c>
      <c r="Z14" s="142" t="s">
        <v>168</v>
      </c>
      <c r="AA14" s="136"/>
      <c r="AB14" s="142"/>
      <c r="AC14" s="370"/>
    </row>
    <row r="15" spans="1:29" s="60" customFormat="1" ht="49.5" customHeight="1">
      <c r="A15" s="7">
        <f t="shared" si="1"/>
        <v>6</v>
      </c>
      <c r="B15" s="7"/>
      <c r="C15" s="135" t="s">
        <v>123</v>
      </c>
      <c r="D15" s="136" t="s">
        <v>124</v>
      </c>
      <c r="E15" s="136" t="s">
        <v>125</v>
      </c>
      <c r="F15" s="136"/>
      <c r="G15" s="367">
        <v>9580</v>
      </c>
      <c r="H15" s="367">
        <v>67200000</v>
      </c>
      <c r="I15" s="369">
        <v>2.76</v>
      </c>
      <c r="J15" s="367">
        <v>66983000</v>
      </c>
      <c r="K15" s="367">
        <f>H15-J15</f>
        <v>217000</v>
      </c>
      <c r="L15" s="142"/>
      <c r="M15" s="142"/>
      <c r="N15" s="367"/>
      <c r="O15" s="141" t="s">
        <v>88</v>
      </c>
      <c r="P15" s="141" t="s">
        <v>117</v>
      </c>
      <c r="Q15" s="370" t="s">
        <v>126</v>
      </c>
      <c r="R15" s="141" t="s">
        <v>127</v>
      </c>
      <c r="S15" s="370"/>
      <c r="T15" s="141"/>
      <c r="U15" s="370"/>
      <c r="V15" s="141"/>
      <c r="W15" s="370" t="str">
        <f>Q15</f>
        <v>270/QĐ-KKT</v>
      </c>
      <c r="X15" s="142" t="str">
        <f>R15</f>
        <v>17/11/2016</v>
      </c>
      <c r="Y15" s="136" t="s">
        <v>128</v>
      </c>
      <c r="Z15" s="142" t="s">
        <v>1172</v>
      </c>
      <c r="AA15" s="139" t="s">
        <v>932</v>
      </c>
      <c r="AB15" s="142" t="s">
        <v>1173</v>
      </c>
      <c r="AC15" s="372"/>
    </row>
    <row r="16" spans="1:29" ht="49.5" customHeight="1">
      <c r="A16" s="7">
        <f t="shared" si="1"/>
        <v>7</v>
      </c>
      <c r="B16" s="7"/>
      <c r="C16" s="432" t="str">
        <f>'1.KCN NĐH'!C25</f>
        <v>Công ty TNHH MTV dụng cụ du lịch Jinquan Việt Nam</v>
      </c>
      <c r="D16" s="432" t="str">
        <f>'1.KCN NĐH'!D25</f>
        <v>Nhà máy sản xuất dụng cụ du lịch Jinquan</v>
      </c>
      <c r="E16" s="394" t="str">
        <f>'1.KCN NĐH'!E25</f>
        <v>1.200.000 sản phẩm/ năm (lều cắm trại, túi ngủ, ... phục vụ cho du lịch ngoài trời)</v>
      </c>
      <c r="F16" s="394" t="s">
        <v>853</v>
      </c>
      <c r="G16" s="427">
        <f>'1.KCN NĐH'!G25</f>
        <v>37317</v>
      </c>
      <c r="H16" s="427">
        <f>'1.KCN NĐH'!H25</f>
        <v>180350000</v>
      </c>
      <c r="I16" s="429">
        <f>'1.KCN NĐH'!I25</f>
        <v>8</v>
      </c>
      <c r="J16" s="427">
        <f>'1.KCN NĐH'!J25</f>
        <v>180350000</v>
      </c>
      <c r="K16" s="427">
        <f>'1.KCN NĐH'!K25</f>
        <v>0</v>
      </c>
      <c r="L16" s="142"/>
      <c r="M16" s="142"/>
      <c r="N16" s="432">
        <f>'1.KCN NĐH'!N25</f>
        <v>0</v>
      </c>
      <c r="O16" s="430" t="str">
        <f>'1.KCN NĐH'!O25</f>
        <v>5/2016</v>
      </c>
      <c r="P16" s="430" t="str">
        <f>'1.KCN NĐH'!P25</f>
        <v>02/2018</v>
      </c>
      <c r="Q16" s="432">
        <f>'1.KCN NĐH'!Q25</f>
        <v>0</v>
      </c>
      <c r="R16" s="432">
        <f>'1.KCN NĐH'!R25</f>
        <v>0</v>
      </c>
      <c r="S16" s="394" t="str">
        <f>'1.KCN NĐH'!S25</f>
        <v>21130 87130</v>
      </c>
      <c r="T16" s="431" t="str">
        <f>'1.KCN NĐH'!T25</f>
        <v>16/05/2016</v>
      </c>
      <c r="U16" s="394">
        <f>'1.KCN NĐH'!U25</f>
        <v>1</v>
      </c>
      <c r="V16" s="431">
        <f>'1.KCN NĐH'!V25</f>
        <v>42977</v>
      </c>
      <c r="W16" s="394" t="str">
        <f>'1.KCN NĐH'!W25</f>
        <v>21130 87130</v>
      </c>
      <c r="X16" s="431" t="str">
        <f>'1.KCN NĐH'!X25</f>
        <v>16/05/2016
30/8/2017</v>
      </c>
      <c r="Y16" s="394" t="str">
        <f>'1.KCN NĐH'!Y25</f>
        <v>1742/QĐ-UBND</v>
      </c>
      <c r="Z16" s="431" t="str">
        <f>'1.KCN NĐH'!Z25</f>
        <v>26/7/2016</v>
      </c>
      <c r="AA16" s="394">
        <f>'1.KCN NĐH'!AA25</f>
        <v>0</v>
      </c>
      <c r="AB16" s="431">
        <f>'1.KCN NĐH'!AB25</f>
        <v>0</v>
      </c>
      <c r="AC16" s="394">
        <f>'1.KCN NĐH'!AC25</f>
        <v>0</v>
      </c>
    </row>
    <row r="17" spans="1:29" s="189" customFormat="1" ht="49.5" customHeight="1">
      <c r="A17" s="75">
        <f t="shared" si="1"/>
        <v>8</v>
      </c>
      <c r="B17" s="75"/>
      <c r="C17" s="135" t="s">
        <v>2052</v>
      </c>
      <c r="D17" s="136" t="s">
        <v>1038</v>
      </c>
      <c r="E17" s="409" t="s">
        <v>1040</v>
      </c>
      <c r="F17" s="136" t="s">
        <v>1039</v>
      </c>
      <c r="G17" s="137">
        <v>603314</v>
      </c>
      <c r="H17" s="137">
        <v>1200000000</v>
      </c>
      <c r="I17" s="301"/>
      <c r="J17" s="137">
        <v>180000</v>
      </c>
      <c r="K17" s="137">
        <f>H17-J17</f>
        <v>1199820000</v>
      </c>
      <c r="L17" s="142"/>
      <c r="M17" s="142"/>
      <c r="N17" s="137"/>
      <c r="O17" s="141" t="s">
        <v>1014</v>
      </c>
      <c r="P17" s="141" t="s">
        <v>142</v>
      </c>
      <c r="Q17" s="136" t="s">
        <v>1041</v>
      </c>
      <c r="R17" s="142" t="s">
        <v>1181</v>
      </c>
      <c r="S17" s="142" t="s">
        <v>2053</v>
      </c>
      <c r="T17" s="142" t="s">
        <v>2054</v>
      </c>
      <c r="U17" s="142"/>
      <c r="V17" s="142"/>
      <c r="W17" s="136" t="s">
        <v>2055</v>
      </c>
      <c r="X17" s="142" t="s">
        <v>2056</v>
      </c>
      <c r="Y17" s="136" t="s">
        <v>2057</v>
      </c>
      <c r="Z17" s="142" t="s">
        <v>2058</v>
      </c>
      <c r="AA17" s="136" t="s">
        <v>1511</v>
      </c>
      <c r="AB17" s="142" t="s">
        <v>1510</v>
      </c>
      <c r="AC17" s="136"/>
    </row>
    <row r="18" spans="1:31" ht="24.75" customHeight="1">
      <c r="A18" s="305" t="s">
        <v>137</v>
      </c>
      <c r="B18" s="311"/>
      <c r="C18" s="468" t="s">
        <v>862</v>
      </c>
      <c r="D18" s="468"/>
      <c r="E18" s="468"/>
      <c r="F18" s="419"/>
      <c r="G18" s="425">
        <f aca="true" t="shared" si="2" ref="G18:N18">SUM(G19:G24)</f>
        <v>10662150</v>
      </c>
      <c r="H18" s="425">
        <f t="shared" si="2"/>
        <v>117890934500</v>
      </c>
      <c r="I18" s="426">
        <f t="shared" si="2"/>
        <v>5224.637</v>
      </c>
      <c r="J18" s="425">
        <f t="shared" si="2"/>
        <v>23165363000</v>
      </c>
      <c r="K18" s="425">
        <f t="shared" si="2"/>
        <v>94725571500</v>
      </c>
      <c r="L18" s="425">
        <f t="shared" si="2"/>
        <v>0</v>
      </c>
      <c r="M18" s="425">
        <f t="shared" si="2"/>
        <v>0</v>
      </c>
      <c r="N18" s="425">
        <f t="shared" si="2"/>
        <v>20615000</v>
      </c>
      <c r="O18" s="420"/>
      <c r="P18" s="420"/>
      <c r="Q18" s="419"/>
      <c r="R18" s="419"/>
      <c r="S18" s="419"/>
      <c r="T18" s="421"/>
      <c r="U18" s="419"/>
      <c r="V18" s="421"/>
      <c r="W18" s="419"/>
      <c r="X18" s="421"/>
      <c r="Y18" s="419"/>
      <c r="Z18" s="421"/>
      <c r="AA18" s="419"/>
      <c r="AB18" s="421"/>
      <c r="AC18" s="419"/>
      <c r="AD18" s="41"/>
      <c r="AE18" s="41"/>
    </row>
    <row r="19" spans="1:29" ht="49.5" customHeight="1">
      <c r="A19" s="7">
        <v>1</v>
      </c>
      <c r="B19" s="7"/>
      <c r="C19" s="432" t="str">
        <f>'4.KKT LB'!C66</f>
        <v>Công ty TNHH phát triển Thương mại Thái Dương - Lao Bảo</v>
      </c>
      <c r="D19" s="432" t="str">
        <f>'4.KKT LB'!D66</f>
        <v> Khu Thương mại Trung Quốc</v>
      </c>
      <c r="E19" s="394" t="str">
        <f>'4.KKT LB'!E66</f>
        <v>XD Khu TM để bán, cho thuê, cho thuê mua; chuyển nhượng tài sản gắn liền với đất</v>
      </c>
      <c r="F19" s="428" t="s">
        <v>817</v>
      </c>
      <c r="G19" s="427">
        <f>'4.KKT LB'!G66</f>
        <v>42400</v>
      </c>
      <c r="H19" s="427">
        <f>'4.KKT LB'!H66</f>
        <v>100678500</v>
      </c>
      <c r="I19" s="429">
        <f>'4.KKT LB'!I66</f>
        <v>4.5</v>
      </c>
      <c r="J19" s="427">
        <f>'4.KKT LB'!J66</f>
        <v>100678500</v>
      </c>
      <c r="K19" s="427">
        <f>'4.KKT LB'!K66</f>
        <v>0</v>
      </c>
      <c r="L19" s="142"/>
      <c r="M19" s="142"/>
      <c r="N19" s="427">
        <f>'4.KKT LB'!N66</f>
        <v>20615000</v>
      </c>
      <c r="O19" s="430" t="str">
        <f>'4.KKT LB'!O66</f>
        <v>05/2007 </v>
      </c>
      <c r="P19" s="430" t="str">
        <f>'4.KKT LB'!P66</f>
        <v>09/2009</v>
      </c>
      <c r="Q19" s="432">
        <f>'4.KKT LB'!Q66</f>
        <v>0</v>
      </c>
      <c r="R19" s="432">
        <f>'4.KKT LB'!R66</f>
        <v>0</v>
      </c>
      <c r="S19" s="394" t="str">
        <f>'4.KKT LB'!S66</f>
        <v>30 3 042 000 001</v>
      </c>
      <c r="T19" s="431" t="str">
        <f>'4.KKT LB'!T66</f>
        <v>31/8/2006</v>
      </c>
      <c r="U19" s="394">
        <f>'4.KKT LB'!U66</f>
        <v>1</v>
      </c>
      <c r="V19" s="431">
        <f>'4.KKT LB'!V66</f>
        <v>39764</v>
      </c>
      <c r="W19" s="394" t="str">
        <f>'4.KKT LB'!W66</f>
        <v>30 3 042 000 001</v>
      </c>
      <c r="X19" s="431" t="str">
        <f>'4.KKT LB'!X66</f>
        <v>31/8/2006 11/12/2008</v>
      </c>
      <c r="Y19" s="394" t="str">
        <f>'4.KKT LB'!Y66</f>
        <v>154/QĐ-BQL </v>
      </c>
      <c r="Z19" s="431" t="str">
        <f>'4.KKT LB'!Z66</f>
        <v>19/4/2007</v>
      </c>
      <c r="AA19" s="394">
        <f>'4.KKT LB'!AA66</f>
        <v>0</v>
      </c>
      <c r="AB19" s="431">
        <f>'4.KKT LB'!AB66</f>
        <v>0</v>
      </c>
      <c r="AC19" s="394">
        <f>'4.KKT LB'!AC66</f>
        <v>0</v>
      </c>
    </row>
    <row r="20" spans="1:29" s="46" customFormat="1" ht="49.5" customHeight="1">
      <c r="A20" s="7">
        <f>A19+1</f>
        <v>2</v>
      </c>
      <c r="B20" s="7"/>
      <c r="C20" s="432" t="str">
        <f>'4.KKT LB'!C51</f>
        <v>Công ty TNHH My Anh - Khe Sanh</v>
      </c>
      <c r="D20" s="432" t="str">
        <f>'4.KKT LB'!D51</f>
        <v>Nhà máy chế biến và bảo quản nông sản My Anh</v>
      </c>
      <c r="E20" s="394" t="str">
        <f>'4.KKT LB'!E51</f>
        <v>Chuối tương: 13.000 tấn/ năm; chuối sấy: 17.000 tấn/ năm</v>
      </c>
      <c r="F20" s="428" t="s">
        <v>817</v>
      </c>
      <c r="G20" s="427">
        <f>'4.KKT LB'!G51</f>
        <v>19000</v>
      </c>
      <c r="H20" s="427">
        <f>'4.KKT LB'!H51</f>
        <v>34553000</v>
      </c>
      <c r="I20" s="429">
        <f>'4.KKT LB'!I51</f>
        <v>1.5</v>
      </c>
      <c r="J20" s="427">
        <f>'4.KKT LB'!J51</f>
        <v>34553000</v>
      </c>
      <c r="K20" s="427">
        <f>'4.KKT LB'!K51</f>
        <v>0</v>
      </c>
      <c r="L20" s="142"/>
      <c r="M20" s="142"/>
      <c r="N20" s="427">
        <f>'4.KKT LB'!N51</f>
        <v>0</v>
      </c>
      <c r="O20" s="430" t="str">
        <f>'4.KKT LB'!O51</f>
        <v>2/2015</v>
      </c>
      <c r="P20" s="430" t="str">
        <f>'4.KKT LB'!P51</f>
        <v>12/2019</v>
      </c>
      <c r="Q20" s="432">
        <f>'4.KKT LB'!Q51</f>
        <v>0</v>
      </c>
      <c r="R20" s="432">
        <f>'4.KKT LB'!R51</f>
        <v>0</v>
      </c>
      <c r="S20" s="394" t="str">
        <f>'4.KKT LB'!S51</f>
        <v>30 2 023 000487</v>
      </c>
      <c r="T20" s="431">
        <f>'4.KKT LB'!T51</f>
        <v>41796</v>
      </c>
      <c r="U20" s="394">
        <f>'4.KKT LB'!U51</f>
        <v>2</v>
      </c>
      <c r="V20" s="431">
        <f>'4.KKT LB'!V51</f>
        <v>43681</v>
      </c>
      <c r="W20" s="394">
        <f>'4.KKT LB'!W51</f>
        <v>2183829563</v>
      </c>
      <c r="X20" s="431" t="str">
        <f>'4.KKT LB'!X51</f>
        <v>06/6/2014 08/4/2019</v>
      </c>
      <c r="Y20" s="394" t="str">
        <f>'4.KKT LB'!Y51</f>
        <v>222/QĐ-KKT </v>
      </c>
      <c r="Z20" s="431">
        <f>'4.KKT LB'!Z51</f>
        <v>41954</v>
      </c>
      <c r="AA20" s="394" t="str">
        <f>'4.KKT LB'!AA51</f>
        <v>625/QĐ-UBND</v>
      </c>
      <c r="AB20" s="431" t="str">
        <f>'4.KKT LB'!AB51</f>
        <v>25/3/2019</v>
      </c>
      <c r="AC20" s="394">
        <f>'4.KKT LB'!AC51</f>
        <v>0</v>
      </c>
    </row>
    <row r="21" spans="1:29" s="349" customFormat="1" ht="49.5" customHeight="1">
      <c r="A21" s="348">
        <f>A20+1</f>
        <v>3</v>
      </c>
      <c r="B21" s="348"/>
      <c r="C21" s="432" t="str">
        <f>'5.KKT DNam'!C32</f>
        <v>Công ty Điện lực quốc tế Thái Lan (EGATi)</v>
      </c>
      <c r="D21" s="432" t="str">
        <f>'5.KKT DNam'!D32</f>
        <v>Nhà máy nhiệt điện BOT Quảng Trị I</v>
      </c>
      <c r="E21" s="394" t="str">
        <f>'5.KKT DNam'!E32</f>
        <v>NM nhiệt điện đốt than sử dụng công nghệ trên siêu tới hạn (USC), 1.320MW</v>
      </c>
      <c r="F21" s="394" t="s">
        <v>854</v>
      </c>
      <c r="G21" s="427">
        <f>'5.KKT DNam'!G32</f>
        <v>4025850</v>
      </c>
      <c r="H21" s="427">
        <f>'5.KKT DNam'!H32</f>
        <v>55093800000</v>
      </c>
      <c r="I21" s="429">
        <f>'5.KKT DNam'!I32</f>
        <v>2516</v>
      </c>
      <c r="J21" s="427">
        <f>'5.KKT DNam'!J32</f>
        <v>8264070000</v>
      </c>
      <c r="K21" s="427">
        <f>'5.KKT DNam'!K32</f>
        <v>46829730000</v>
      </c>
      <c r="L21" s="142"/>
      <c r="M21" s="142"/>
      <c r="N21" s="432">
        <f>'5.KKT DNam'!N32</f>
        <v>0</v>
      </c>
      <c r="O21" s="430">
        <f>'5.KKT DNam'!O32</f>
        <v>0</v>
      </c>
      <c r="P21" s="430" t="str">
        <f>'5.KKT DNam'!P32</f>
        <v>2023</v>
      </c>
      <c r="Q21" s="432">
        <f>'5.KKT DNam'!Q32</f>
        <v>0</v>
      </c>
      <c r="R21" s="432">
        <f>'5.KKT DNam'!R32</f>
        <v>0</v>
      </c>
      <c r="S21" s="394">
        <f>'5.KKT DNam'!S32</f>
        <v>0</v>
      </c>
      <c r="T21" s="431">
        <f>'5.KKT DNam'!T32</f>
        <v>0</v>
      </c>
      <c r="U21" s="394">
        <f>'5.KKT DNam'!U32</f>
        <v>0</v>
      </c>
      <c r="V21" s="431">
        <f>'5.KKT DNam'!V32</f>
        <v>0</v>
      </c>
      <c r="W21" s="394" t="str">
        <f>'5.KKT DNam'!W32</f>
        <v>Quyết định số 428/QĐ-TTg </v>
      </c>
      <c r="X21" s="431" t="str">
        <f>'5.KKT DNam'!X32</f>
        <v>18/3/2016</v>
      </c>
      <c r="Y21" s="394" t="str">
        <f>'5.KKT DNam'!Y32</f>
        <v>x</v>
      </c>
      <c r="Z21" s="431">
        <f>'5.KKT DNam'!Z32</f>
        <v>0</v>
      </c>
      <c r="AA21" s="394" t="str">
        <f>'5.KKT DNam'!AA32</f>
        <v>2576/QĐ-BTNMT</v>
      </c>
      <c r="AB21" s="431" t="str">
        <f>'5.KKT DNam'!AB32</f>
        <v>08/10/2015</v>
      </c>
      <c r="AC21" s="394">
        <f>'5.KKT DNam'!AC32</f>
        <v>0</v>
      </c>
    </row>
    <row r="22" spans="1:29" s="187" customFormat="1" ht="49.5" customHeight="1">
      <c r="A22" s="348">
        <f>A21+1</f>
        <v>4</v>
      </c>
      <c r="B22" s="348"/>
      <c r="C22" s="135" t="s">
        <v>1020</v>
      </c>
      <c r="D22" s="136" t="s">
        <v>1024</v>
      </c>
      <c r="E22" s="136" t="s">
        <v>1021</v>
      </c>
      <c r="F22" s="136" t="s">
        <v>1022</v>
      </c>
      <c r="G22" s="137">
        <v>422300</v>
      </c>
      <c r="H22" s="137">
        <f>297*23300*1000</f>
        <v>6920100000</v>
      </c>
      <c r="I22" s="138">
        <v>297.12</v>
      </c>
      <c r="J22" s="137">
        <f>H22*15%</f>
        <v>1038015000</v>
      </c>
      <c r="K22" s="137">
        <f>H22-J22</f>
        <v>5882085000</v>
      </c>
      <c r="L22" s="142"/>
      <c r="M22" s="142"/>
      <c r="N22" s="137"/>
      <c r="O22" s="141"/>
      <c r="P22" s="141"/>
      <c r="Q22" s="142" t="s">
        <v>2043</v>
      </c>
      <c r="R22" s="142" t="s">
        <v>2044</v>
      </c>
      <c r="S22" s="142"/>
      <c r="T22" s="142"/>
      <c r="U22" s="142"/>
      <c r="V22" s="142"/>
      <c r="W22" s="142" t="s">
        <v>2043</v>
      </c>
      <c r="X22" s="142" t="s">
        <v>2044</v>
      </c>
      <c r="Y22" s="142"/>
      <c r="Z22" s="142"/>
      <c r="AA22" s="142"/>
      <c r="AB22" s="142"/>
      <c r="AC22" s="136"/>
    </row>
    <row r="23" spans="1:29" s="187" customFormat="1" ht="49.5" customHeight="1">
      <c r="A23" s="7">
        <f>A22+1</f>
        <v>5</v>
      </c>
      <c r="B23" s="7"/>
      <c r="C23" s="135" t="s">
        <v>1730</v>
      </c>
      <c r="D23" s="136" t="s">
        <v>1687</v>
      </c>
      <c r="E23" s="136" t="s">
        <v>1933</v>
      </c>
      <c r="F23" s="136" t="s">
        <v>1731</v>
      </c>
      <c r="G23" s="367">
        <v>4949000</v>
      </c>
      <c r="H23" s="367">
        <v>2074033000</v>
      </c>
      <c r="I23" s="369">
        <v>88.256</v>
      </c>
      <c r="J23" s="367">
        <v>311104000</v>
      </c>
      <c r="K23" s="137">
        <f>H23-J23</f>
        <v>1762929000</v>
      </c>
      <c r="L23" s="142"/>
      <c r="M23" s="142"/>
      <c r="N23" s="137"/>
      <c r="O23" s="141" t="s">
        <v>1878</v>
      </c>
      <c r="P23" s="141" t="s">
        <v>2051</v>
      </c>
      <c r="Q23" s="136" t="s">
        <v>1928</v>
      </c>
      <c r="R23" s="142" t="s">
        <v>1929</v>
      </c>
      <c r="S23" s="142">
        <v>4388856248</v>
      </c>
      <c r="T23" s="142" t="s">
        <v>1930</v>
      </c>
      <c r="U23" s="136"/>
      <c r="V23" s="142"/>
      <c r="W23" s="136" t="s">
        <v>1931</v>
      </c>
      <c r="X23" s="142" t="s">
        <v>1932</v>
      </c>
      <c r="Y23" s="136"/>
      <c r="Z23" s="142"/>
      <c r="AA23" s="136"/>
      <c r="AB23" s="142"/>
      <c r="AC23" s="136"/>
    </row>
    <row r="24" spans="1:29" s="190" customFormat="1" ht="49.5" customHeight="1">
      <c r="A24" s="7">
        <f>A23+1</f>
        <v>6</v>
      </c>
      <c r="B24" s="7"/>
      <c r="C24" s="135" t="s">
        <v>1979</v>
      </c>
      <c r="D24" s="136" t="s">
        <v>1980</v>
      </c>
      <c r="E24" s="136" t="s">
        <v>1943</v>
      </c>
      <c r="F24" s="136" t="s">
        <v>1022</v>
      </c>
      <c r="G24" s="137">
        <v>1203600</v>
      </c>
      <c r="H24" s="137">
        <v>53667770000</v>
      </c>
      <c r="I24" s="138">
        <v>2317.261</v>
      </c>
      <c r="J24" s="137">
        <f>H24*0.25</f>
        <v>13416942500</v>
      </c>
      <c r="K24" s="137">
        <f>H24-J24</f>
        <v>40250827500</v>
      </c>
      <c r="L24" s="142"/>
      <c r="M24" s="142"/>
      <c r="N24" s="137"/>
      <c r="O24" s="141" t="s">
        <v>1153</v>
      </c>
      <c r="P24" s="141" t="s">
        <v>1983</v>
      </c>
      <c r="Q24" s="136" t="s">
        <v>1981</v>
      </c>
      <c r="R24" s="142" t="s">
        <v>1982</v>
      </c>
      <c r="S24" s="136"/>
      <c r="T24" s="142"/>
      <c r="U24" s="136"/>
      <c r="V24" s="142"/>
      <c r="W24" s="136" t="s">
        <v>1981</v>
      </c>
      <c r="X24" s="142" t="s">
        <v>1982</v>
      </c>
      <c r="Y24" s="136"/>
      <c r="Z24" s="142"/>
      <c r="AA24" s="136"/>
      <c r="AB24" s="142"/>
      <c r="AC24" s="136"/>
    </row>
    <row r="25" spans="1:29" s="54" customFormat="1" ht="24.75" customHeight="1">
      <c r="A25" s="305" t="s">
        <v>148</v>
      </c>
      <c r="B25" s="311"/>
      <c r="C25" s="468" t="s">
        <v>138</v>
      </c>
      <c r="D25" s="468"/>
      <c r="E25" s="468"/>
      <c r="F25" s="419"/>
      <c r="G25" s="425">
        <f aca="true" t="shared" si="3" ref="G25:N25">SUM(G26:G26)</f>
        <v>0</v>
      </c>
      <c r="H25" s="425">
        <f t="shared" si="3"/>
        <v>0</v>
      </c>
      <c r="I25" s="426">
        <f t="shared" si="3"/>
        <v>0</v>
      </c>
      <c r="J25" s="425">
        <f t="shared" si="3"/>
        <v>0</v>
      </c>
      <c r="K25" s="425">
        <f t="shared" si="3"/>
        <v>0</v>
      </c>
      <c r="L25" s="425">
        <f t="shared" si="3"/>
        <v>0</v>
      </c>
      <c r="M25" s="425">
        <f t="shared" si="3"/>
        <v>0</v>
      </c>
      <c r="N25" s="425">
        <f t="shared" si="3"/>
        <v>0</v>
      </c>
      <c r="O25" s="433"/>
      <c r="P25" s="433"/>
      <c r="Q25" s="419"/>
      <c r="R25" s="419"/>
      <c r="S25" s="419"/>
      <c r="T25" s="421"/>
      <c r="U25" s="419"/>
      <c r="V25" s="421"/>
      <c r="W25" s="419"/>
      <c r="X25" s="421"/>
      <c r="Y25" s="419"/>
      <c r="Z25" s="421"/>
      <c r="AA25" s="419"/>
      <c r="AB25" s="421"/>
      <c r="AC25" s="419"/>
    </row>
    <row r="26" spans="1:29" s="55" customFormat="1" ht="49.5" customHeight="1">
      <c r="A26" s="9"/>
      <c r="B26" s="9"/>
      <c r="C26" s="8"/>
      <c r="D26" s="8"/>
      <c r="E26" s="9"/>
      <c r="F26" s="9"/>
      <c r="G26" s="53"/>
      <c r="H26" s="53"/>
      <c r="I26" s="119"/>
      <c r="J26" s="53"/>
      <c r="K26" s="53"/>
      <c r="L26" s="127"/>
      <c r="M26" s="12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s="54" customFormat="1" ht="24" customHeight="1">
      <c r="A27" s="4"/>
      <c r="B27" s="311"/>
      <c r="C27" s="4" t="s">
        <v>2017</v>
      </c>
      <c r="D27" s="10"/>
      <c r="E27" s="4"/>
      <c r="F27" s="273"/>
      <c r="G27" s="6">
        <f aca="true" t="shared" si="4" ref="G27:N27">G25+G9+G18</f>
        <v>27588935</v>
      </c>
      <c r="H27" s="6">
        <f t="shared" si="4"/>
        <v>120100078200</v>
      </c>
      <c r="I27" s="315">
        <f t="shared" si="4"/>
        <v>5269.217</v>
      </c>
      <c r="J27" s="6">
        <f t="shared" si="4"/>
        <v>23932427000</v>
      </c>
      <c r="K27" s="6">
        <f t="shared" si="4"/>
        <v>94792807500</v>
      </c>
      <c r="L27" s="6">
        <f t="shared" si="4"/>
        <v>0</v>
      </c>
      <c r="M27" s="6">
        <f t="shared" si="4"/>
        <v>0</v>
      </c>
      <c r="N27" s="6">
        <f t="shared" si="4"/>
        <v>20615000</v>
      </c>
      <c r="O27" s="47"/>
      <c r="P27" s="47"/>
      <c r="Q27" s="11"/>
      <c r="R27" s="11"/>
      <c r="S27" s="11"/>
      <c r="T27" s="40"/>
      <c r="U27" s="11"/>
      <c r="V27" s="40"/>
      <c r="W27" s="11"/>
      <c r="X27" s="40"/>
      <c r="Y27" s="11"/>
      <c r="Z27" s="40"/>
      <c r="AA27" s="11"/>
      <c r="AB27" s="40"/>
      <c r="AC27" s="11">
        <f>AC25+AC9+AC18</f>
        <v>0</v>
      </c>
    </row>
  </sheetData>
  <sheetProtection/>
  <mergeCells count="27">
    <mergeCell ref="A2:AC2"/>
    <mergeCell ref="H5:H6"/>
    <mergeCell ref="E5:E6"/>
    <mergeCell ref="G5:G6"/>
    <mergeCell ref="U5:V5"/>
    <mergeCell ref="I5:I6"/>
    <mergeCell ref="L5:M5"/>
    <mergeCell ref="B5:B6"/>
    <mergeCell ref="C9:E9"/>
    <mergeCell ref="D5:D6"/>
    <mergeCell ref="F5:F6"/>
    <mergeCell ref="AA5:AB5"/>
    <mergeCell ref="AC5:AC6"/>
    <mergeCell ref="W5:X5"/>
    <mergeCell ref="S5:T5"/>
    <mergeCell ref="Y5:Z5"/>
    <mergeCell ref="Q5:R5"/>
    <mergeCell ref="C25:E25"/>
    <mergeCell ref="J5:K5"/>
    <mergeCell ref="N5:N6"/>
    <mergeCell ref="O5:P5"/>
    <mergeCell ref="C18:E18"/>
    <mergeCell ref="A1:AC1"/>
    <mergeCell ref="A4:AC4"/>
    <mergeCell ref="A3:AC3"/>
    <mergeCell ref="A5:A6"/>
    <mergeCell ref="C5:C6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landscape" paperSize="9" scale="5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5"/>
  <sheetViews>
    <sheetView view="pageBreakPreview" zoomScale="60" zoomScaleNormal="80" zoomScalePageLayoutView="0" workbookViewId="0" topLeftCell="Q4">
      <pane ySplit="840" topLeftCell="A10" activePane="bottomLeft" state="split"/>
      <selection pane="topLeft" activeCell="AA4" sqref="AA1:AE16384"/>
      <selection pane="bottomLeft" activeCell="X17" sqref="X17"/>
    </sheetView>
  </sheetViews>
  <sheetFormatPr defaultColWidth="8.7109375" defaultRowHeight="15"/>
  <cols>
    <col min="1" max="1" width="5.140625" style="98" bestFit="1" customWidth="1"/>
    <col min="2" max="3" width="27.57421875" style="96" customWidth="1"/>
    <col min="4" max="4" width="28.421875" style="98" customWidth="1"/>
    <col min="5" max="5" width="12.57421875" style="98" customWidth="1"/>
    <col min="6" max="6" width="13.00390625" style="98" customWidth="1"/>
    <col min="7" max="7" width="19.140625" style="98" customWidth="1"/>
    <col min="8" max="8" width="16.57421875" style="98" customWidth="1"/>
    <col min="9" max="9" width="16.28125" style="98" customWidth="1"/>
    <col min="10" max="10" width="18.140625" style="98" customWidth="1"/>
    <col min="11" max="11" width="14.421875" style="98" customWidth="1"/>
    <col min="12" max="12" width="10.8515625" style="130" customWidth="1"/>
    <col min="13" max="13" width="10.140625" style="130" customWidth="1"/>
    <col min="14" max="14" width="16.8515625" style="98" customWidth="1"/>
    <col min="15" max="15" width="11.421875" style="130" customWidth="1"/>
    <col min="16" max="16" width="16.140625" style="98" customWidth="1"/>
    <col min="17" max="17" width="11.421875" style="130" customWidth="1"/>
    <col min="18" max="18" width="5.00390625" style="98" customWidth="1"/>
    <col min="19" max="19" width="11.421875" style="98" customWidth="1"/>
    <col min="20" max="20" width="15.57421875" style="98" customWidth="1"/>
    <col min="21" max="21" width="13.00390625" style="130" customWidth="1"/>
    <col min="22" max="22" width="16.57421875" style="107" customWidth="1"/>
    <col min="23" max="23" width="13.140625" style="129" customWidth="1"/>
    <col min="24" max="24" width="15.421875" style="107" customWidth="1"/>
    <col min="25" max="25" width="10.8515625" style="129" customWidth="1"/>
    <col min="26" max="26" width="10.421875" style="98" customWidth="1"/>
    <col min="27" max="27" width="59.57421875" style="98" customWidth="1"/>
    <col min="28" max="28" width="23.140625" style="98" customWidth="1"/>
    <col min="29" max="16384" width="8.7109375" style="96" customWidth="1"/>
  </cols>
  <sheetData>
    <row r="1" spans="1:28" ht="15">
      <c r="A1" s="482" t="s">
        <v>1290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</row>
    <row r="2" spans="1:28" ht="15">
      <c r="A2" s="482" t="str">
        <f>'Tong Hop'!A3:Q3</f>
        <v>Đến ngày 31 tháng 3 năm 2023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</row>
    <row r="3" spans="1:28" ht="15">
      <c r="A3" s="483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</row>
    <row r="4" spans="1:30" s="98" customFormat="1" ht="19.5" customHeight="1">
      <c r="A4" s="455" t="s">
        <v>0</v>
      </c>
      <c r="B4" s="455" t="s">
        <v>1</v>
      </c>
      <c r="C4" s="455" t="s">
        <v>2</v>
      </c>
      <c r="D4" s="455" t="s">
        <v>3</v>
      </c>
      <c r="E4" s="455" t="s">
        <v>5</v>
      </c>
      <c r="F4" s="455" t="s">
        <v>4</v>
      </c>
      <c r="G4" s="455" t="s">
        <v>70</v>
      </c>
      <c r="H4" s="460" t="s">
        <v>1105</v>
      </c>
      <c r="I4" s="455" t="s">
        <v>6</v>
      </c>
      <c r="J4" s="455"/>
      <c r="K4" s="455" t="s">
        <v>1019</v>
      </c>
      <c r="L4" s="465" t="s">
        <v>8</v>
      </c>
      <c r="M4" s="465"/>
      <c r="N4" s="455" t="s">
        <v>10</v>
      </c>
      <c r="O4" s="455"/>
      <c r="P4" s="455"/>
      <c r="Q4" s="455"/>
      <c r="R4" s="455" t="s">
        <v>115</v>
      </c>
      <c r="S4" s="455"/>
      <c r="T4" s="455" t="s">
        <v>29</v>
      </c>
      <c r="U4" s="455"/>
      <c r="V4" s="455" t="s">
        <v>38</v>
      </c>
      <c r="W4" s="455"/>
      <c r="X4" s="455" t="s">
        <v>129</v>
      </c>
      <c r="Y4" s="455"/>
      <c r="Z4" s="455" t="s">
        <v>146</v>
      </c>
      <c r="AA4" s="455" t="s">
        <v>1353</v>
      </c>
      <c r="AB4" s="455" t="s">
        <v>1310</v>
      </c>
      <c r="AC4" s="97"/>
      <c r="AD4" s="97"/>
    </row>
    <row r="5" spans="1:30" ht="19.5" customHeight="1">
      <c r="A5" s="455"/>
      <c r="B5" s="455"/>
      <c r="C5" s="455"/>
      <c r="D5" s="455"/>
      <c r="E5" s="455"/>
      <c r="F5" s="455"/>
      <c r="G5" s="455"/>
      <c r="H5" s="461"/>
      <c r="I5" s="159" t="s">
        <v>7</v>
      </c>
      <c r="J5" s="159" t="s">
        <v>30</v>
      </c>
      <c r="K5" s="455"/>
      <c r="L5" s="160" t="s">
        <v>9</v>
      </c>
      <c r="M5" s="160" t="s">
        <v>103</v>
      </c>
      <c r="N5" s="159" t="s">
        <v>11</v>
      </c>
      <c r="O5" s="160" t="s">
        <v>12</v>
      </c>
      <c r="P5" s="159" t="s">
        <v>18</v>
      </c>
      <c r="Q5" s="160" t="s">
        <v>12</v>
      </c>
      <c r="R5" s="159" t="s">
        <v>16</v>
      </c>
      <c r="S5" s="159" t="s">
        <v>12</v>
      </c>
      <c r="T5" s="159" t="s">
        <v>18</v>
      </c>
      <c r="U5" s="160" t="s">
        <v>12</v>
      </c>
      <c r="V5" s="159" t="s">
        <v>11</v>
      </c>
      <c r="W5" s="160" t="s">
        <v>37</v>
      </c>
      <c r="X5" s="159" t="s">
        <v>11</v>
      </c>
      <c r="Y5" s="160" t="s">
        <v>12</v>
      </c>
      <c r="Z5" s="455"/>
      <c r="AA5" s="455"/>
      <c r="AB5" s="455"/>
      <c r="AC5" s="97"/>
      <c r="AD5" s="97"/>
    </row>
    <row r="6" spans="1:30" s="100" customFormat="1" ht="15.75" hidden="1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/>
      <c r="I6" s="91">
        <v>8</v>
      </c>
      <c r="J6" s="91">
        <v>9</v>
      </c>
      <c r="K6" s="91">
        <v>10</v>
      </c>
      <c r="L6" s="120">
        <v>11</v>
      </c>
      <c r="M6" s="120">
        <v>12</v>
      </c>
      <c r="N6" s="91">
        <v>13</v>
      </c>
      <c r="O6" s="120">
        <v>14</v>
      </c>
      <c r="P6" s="91">
        <v>15</v>
      </c>
      <c r="Q6" s="120">
        <v>16</v>
      </c>
      <c r="R6" s="91">
        <v>17</v>
      </c>
      <c r="S6" s="91">
        <v>18</v>
      </c>
      <c r="T6" s="91">
        <v>19</v>
      </c>
      <c r="U6" s="120">
        <v>20</v>
      </c>
      <c r="V6" s="91">
        <v>21</v>
      </c>
      <c r="W6" s="120">
        <v>22</v>
      </c>
      <c r="X6" s="91">
        <v>23</v>
      </c>
      <c r="Y6" s="120">
        <v>24</v>
      </c>
      <c r="Z6" s="91">
        <v>25</v>
      </c>
      <c r="AA6" s="91">
        <v>31</v>
      </c>
      <c r="AB6" s="91">
        <v>32</v>
      </c>
      <c r="AC6" s="99"/>
      <c r="AD6" s="99"/>
    </row>
    <row r="7" spans="1:30" s="100" customFormat="1" ht="15.7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/>
      <c r="I7" s="62"/>
      <c r="J7" s="62"/>
      <c r="K7" s="62"/>
      <c r="L7" s="63"/>
      <c r="M7" s="63"/>
      <c r="N7" s="62"/>
      <c r="O7" s="63"/>
      <c r="P7" s="62"/>
      <c r="Q7" s="63"/>
      <c r="R7" s="62"/>
      <c r="S7" s="62"/>
      <c r="T7" s="62"/>
      <c r="U7" s="63"/>
      <c r="V7" s="62"/>
      <c r="W7" s="63"/>
      <c r="X7" s="62"/>
      <c r="Y7" s="63"/>
      <c r="Z7" s="62"/>
      <c r="AA7" s="62">
        <v>8</v>
      </c>
      <c r="AB7" s="62">
        <v>9</v>
      </c>
      <c r="AC7" s="99"/>
      <c r="AD7" s="99"/>
    </row>
    <row r="8" spans="1:30" ht="24.75" customHeight="1">
      <c r="A8" s="159" t="s">
        <v>116</v>
      </c>
      <c r="B8" s="456" t="s">
        <v>147</v>
      </c>
      <c r="C8" s="457"/>
      <c r="D8" s="458"/>
      <c r="E8" s="159"/>
      <c r="F8" s="64">
        <f aca="true" t="shared" si="0" ref="F8:K8">SUM(F9:F15)</f>
        <v>118924</v>
      </c>
      <c r="G8" s="64">
        <f t="shared" si="0"/>
        <v>687799536</v>
      </c>
      <c r="H8" s="64">
        <f t="shared" si="0"/>
        <v>0</v>
      </c>
      <c r="I8" s="64">
        <f t="shared" si="0"/>
        <v>452082554.2</v>
      </c>
      <c r="J8" s="64">
        <f t="shared" si="0"/>
        <v>220716981.8</v>
      </c>
      <c r="K8" s="64">
        <f t="shared" si="0"/>
        <v>0</v>
      </c>
      <c r="L8" s="160"/>
      <c r="M8" s="160"/>
      <c r="N8" s="159"/>
      <c r="O8" s="160"/>
      <c r="P8" s="159"/>
      <c r="Q8" s="160"/>
      <c r="R8" s="159"/>
      <c r="S8" s="159"/>
      <c r="T8" s="159"/>
      <c r="U8" s="160"/>
      <c r="V8" s="159"/>
      <c r="W8" s="160"/>
      <c r="X8" s="159"/>
      <c r="Y8" s="160"/>
      <c r="Z8" s="159"/>
      <c r="AA8" s="159"/>
      <c r="AB8" s="159"/>
      <c r="AC8" s="97"/>
      <c r="AD8" s="97"/>
    </row>
    <row r="9" spans="1:28" s="101" customFormat="1" ht="49.5" customHeight="1">
      <c r="A9" s="75">
        <v>1</v>
      </c>
      <c r="B9" s="72" t="s">
        <v>1081</v>
      </c>
      <c r="C9" s="72" t="s">
        <v>60</v>
      </c>
      <c r="D9" s="73" t="s">
        <v>61</v>
      </c>
      <c r="E9" s="73"/>
      <c r="F9" s="74">
        <v>4790</v>
      </c>
      <c r="G9" s="74">
        <v>15000000</v>
      </c>
      <c r="H9" s="118"/>
      <c r="I9" s="74"/>
      <c r="J9" s="74"/>
      <c r="K9" s="74"/>
      <c r="L9" s="77" t="s">
        <v>50</v>
      </c>
      <c r="M9" s="77" t="s">
        <v>62</v>
      </c>
      <c r="N9" s="75"/>
      <c r="O9" s="77"/>
      <c r="P9" s="75" t="s">
        <v>63</v>
      </c>
      <c r="Q9" s="77" t="s">
        <v>64</v>
      </c>
      <c r="R9" s="75"/>
      <c r="S9" s="71"/>
      <c r="T9" s="75" t="str">
        <f>P9</f>
        <v>30 121 000043</v>
      </c>
      <c r="U9" s="127" t="str">
        <f>Q9</f>
        <v>30/3/2009</v>
      </c>
      <c r="V9" s="73" t="s">
        <v>65</v>
      </c>
      <c r="W9" s="127" t="s">
        <v>66</v>
      </c>
      <c r="X9" s="73"/>
      <c r="Y9" s="127"/>
      <c r="Z9" s="75"/>
      <c r="AA9" s="73"/>
      <c r="AB9" s="31" t="s">
        <v>1307</v>
      </c>
    </row>
    <row r="10" spans="1:28" ht="49.5" customHeight="1">
      <c r="A10" s="75">
        <v>2</v>
      </c>
      <c r="B10" s="72" t="s">
        <v>1082</v>
      </c>
      <c r="C10" s="72" t="s">
        <v>41</v>
      </c>
      <c r="D10" s="73" t="s">
        <v>59</v>
      </c>
      <c r="E10" s="73"/>
      <c r="F10" s="74">
        <v>11358</v>
      </c>
      <c r="G10" s="74">
        <v>41408000</v>
      </c>
      <c r="H10" s="118"/>
      <c r="I10" s="74">
        <f>G10</f>
        <v>41408000</v>
      </c>
      <c r="J10" s="74">
        <f aca="true" t="shared" si="1" ref="J10:J15">G10-I10</f>
        <v>0</v>
      </c>
      <c r="K10" s="74"/>
      <c r="L10" s="77" t="s">
        <v>109</v>
      </c>
      <c r="M10" s="77" t="s">
        <v>110</v>
      </c>
      <c r="N10" s="75"/>
      <c r="O10" s="77"/>
      <c r="P10" s="75"/>
      <c r="Q10" s="77"/>
      <c r="R10" s="75"/>
      <c r="S10" s="71"/>
      <c r="T10" s="75"/>
      <c r="U10" s="127"/>
      <c r="V10" s="73" t="s">
        <v>42</v>
      </c>
      <c r="W10" s="127" t="s">
        <v>43</v>
      </c>
      <c r="X10" s="73"/>
      <c r="Y10" s="127"/>
      <c r="Z10" s="75"/>
      <c r="AA10" s="73" t="s">
        <v>799</v>
      </c>
      <c r="AB10" s="31" t="s">
        <v>1307</v>
      </c>
    </row>
    <row r="11" spans="1:28" ht="49.5" customHeight="1">
      <c r="A11" s="75">
        <v>3</v>
      </c>
      <c r="B11" s="72" t="s">
        <v>1083</v>
      </c>
      <c r="C11" s="72" t="s">
        <v>53</v>
      </c>
      <c r="D11" s="73" t="s">
        <v>54</v>
      </c>
      <c r="E11" s="73"/>
      <c r="F11" s="74">
        <v>15189</v>
      </c>
      <c r="G11" s="74">
        <v>21000000</v>
      </c>
      <c r="H11" s="118"/>
      <c r="I11" s="74">
        <f>G11</f>
        <v>21000000</v>
      </c>
      <c r="J11" s="74">
        <f t="shared" si="1"/>
        <v>0</v>
      </c>
      <c r="K11" s="74"/>
      <c r="L11" s="77" t="s">
        <v>50</v>
      </c>
      <c r="M11" s="77" t="s">
        <v>55</v>
      </c>
      <c r="N11" s="75"/>
      <c r="O11" s="77"/>
      <c r="P11" s="75" t="s">
        <v>56</v>
      </c>
      <c r="Q11" s="77" t="s">
        <v>1169</v>
      </c>
      <c r="R11" s="75"/>
      <c r="S11" s="71"/>
      <c r="T11" s="75" t="str">
        <f>P11</f>
        <v>30 121 000041</v>
      </c>
      <c r="U11" s="127" t="s">
        <v>1169</v>
      </c>
      <c r="V11" s="73" t="s">
        <v>57</v>
      </c>
      <c r="W11" s="127" t="s">
        <v>58</v>
      </c>
      <c r="X11" s="73"/>
      <c r="Y11" s="127"/>
      <c r="Z11" s="75"/>
      <c r="AA11" s="73"/>
      <c r="AB11" s="31" t="s">
        <v>1307</v>
      </c>
    </row>
    <row r="12" spans="1:28" s="101" customFormat="1" ht="49.5" customHeight="1">
      <c r="A12" s="75">
        <v>5</v>
      </c>
      <c r="B12" s="72" t="s">
        <v>1077</v>
      </c>
      <c r="C12" s="72" t="s">
        <v>85</v>
      </c>
      <c r="D12" s="73" t="s">
        <v>86</v>
      </c>
      <c r="E12" s="73"/>
      <c r="F12" s="74">
        <v>15549</v>
      </c>
      <c r="G12" s="74">
        <v>170000000</v>
      </c>
      <c r="H12" s="118"/>
      <c r="I12" s="74">
        <v>65000000</v>
      </c>
      <c r="J12" s="74">
        <f>G12-I12</f>
        <v>105000000</v>
      </c>
      <c r="K12" s="74"/>
      <c r="L12" s="77" t="s">
        <v>87</v>
      </c>
      <c r="M12" s="77" t="s">
        <v>88</v>
      </c>
      <c r="N12" s="75"/>
      <c r="O12" s="77"/>
      <c r="P12" s="75" t="s">
        <v>776</v>
      </c>
      <c r="Q12" s="77" t="s">
        <v>1170</v>
      </c>
      <c r="R12" s="75">
        <v>1</v>
      </c>
      <c r="S12" s="75" t="s">
        <v>89</v>
      </c>
      <c r="T12" s="75">
        <v>1124420324</v>
      </c>
      <c r="U12" s="127" t="s">
        <v>777</v>
      </c>
      <c r="V12" s="73" t="s">
        <v>778</v>
      </c>
      <c r="W12" s="127" t="s">
        <v>779</v>
      </c>
      <c r="X12" s="73" t="s">
        <v>775</v>
      </c>
      <c r="Y12" s="127" t="s">
        <v>774</v>
      </c>
      <c r="Z12" s="75"/>
      <c r="AA12" s="73" t="s">
        <v>999</v>
      </c>
      <c r="AB12" s="31" t="s">
        <v>1307</v>
      </c>
    </row>
    <row r="13" spans="1:28" s="101" customFormat="1" ht="49.5" customHeight="1">
      <c r="A13" s="75">
        <v>4</v>
      </c>
      <c r="B13" s="72" t="s">
        <v>67</v>
      </c>
      <c r="C13" s="72" t="s">
        <v>68</v>
      </c>
      <c r="D13" s="73" t="s">
        <v>69</v>
      </c>
      <c r="E13" s="73"/>
      <c r="F13" s="74">
        <v>47579</v>
      </c>
      <c r="G13" s="74">
        <v>301666606</v>
      </c>
      <c r="H13" s="118"/>
      <c r="I13" s="74">
        <f>G13*0.7</f>
        <v>211166624.2</v>
      </c>
      <c r="J13" s="74">
        <f t="shared" si="1"/>
        <v>90499981.80000001</v>
      </c>
      <c r="K13" s="74"/>
      <c r="L13" s="77" t="s">
        <v>106</v>
      </c>
      <c r="M13" s="77" t="s">
        <v>71</v>
      </c>
      <c r="N13" s="75"/>
      <c r="O13" s="77"/>
      <c r="P13" s="75" t="s">
        <v>72</v>
      </c>
      <c r="Q13" s="77" t="s">
        <v>73</v>
      </c>
      <c r="R13" s="75"/>
      <c r="S13" s="71"/>
      <c r="T13" s="75" t="str">
        <f>P13</f>
        <v>30 121 000062</v>
      </c>
      <c r="U13" s="127" t="str">
        <f>Q13</f>
        <v>31/12/2009</v>
      </c>
      <c r="V13" s="73" t="s">
        <v>780</v>
      </c>
      <c r="W13" s="127" t="s">
        <v>781</v>
      </c>
      <c r="X13" s="76"/>
      <c r="Y13" s="127"/>
      <c r="Z13" s="71"/>
      <c r="AA13" s="73"/>
      <c r="AB13" s="73" t="s">
        <v>1301</v>
      </c>
    </row>
    <row r="14" spans="1:28" ht="49.5" customHeight="1">
      <c r="A14" s="75">
        <v>6</v>
      </c>
      <c r="B14" s="72" t="s">
        <v>114</v>
      </c>
      <c r="C14" s="72" t="s">
        <v>895</v>
      </c>
      <c r="D14" s="73" t="s">
        <v>896</v>
      </c>
      <c r="E14" s="73"/>
      <c r="F14" s="74">
        <v>14879</v>
      </c>
      <c r="G14" s="74">
        <v>71524930</v>
      </c>
      <c r="H14" s="118"/>
      <c r="I14" s="74">
        <v>46524930</v>
      </c>
      <c r="J14" s="74">
        <f t="shared" si="1"/>
        <v>25000000</v>
      </c>
      <c r="K14" s="74"/>
      <c r="L14" s="77" t="s">
        <v>95</v>
      </c>
      <c r="M14" s="77" t="s">
        <v>96</v>
      </c>
      <c r="N14" s="75" t="s">
        <v>97</v>
      </c>
      <c r="O14" s="77" t="s">
        <v>98</v>
      </c>
      <c r="P14" s="75">
        <v>3624065538</v>
      </c>
      <c r="Q14" s="77" t="s">
        <v>164</v>
      </c>
      <c r="R14" s="75">
        <v>1</v>
      </c>
      <c r="S14" s="71">
        <v>42908</v>
      </c>
      <c r="T14" s="73" t="s">
        <v>897</v>
      </c>
      <c r="U14" s="127" t="s">
        <v>898</v>
      </c>
      <c r="V14" s="73" t="s">
        <v>78</v>
      </c>
      <c r="W14" s="127" t="s">
        <v>1171</v>
      </c>
      <c r="X14" s="73" t="s">
        <v>934</v>
      </c>
      <c r="Y14" s="127" t="s">
        <v>751</v>
      </c>
      <c r="Z14" s="75"/>
      <c r="AA14" s="73" t="s">
        <v>797</v>
      </c>
      <c r="AB14" s="73" t="s">
        <v>1301</v>
      </c>
    </row>
    <row r="15" spans="1:28" ht="49.5" customHeight="1">
      <c r="A15" s="75">
        <v>7</v>
      </c>
      <c r="B15" s="72" t="s">
        <v>123</v>
      </c>
      <c r="C15" s="72" t="s">
        <v>124</v>
      </c>
      <c r="D15" s="73" t="s">
        <v>125</v>
      </c>
      <c r="E15" s="73"/>
      <c r="F15" s="74">
        <v>9580</v>
      </c>
      <c r="G15" s="74">
        <v>67200000</v>
      </c>
      <c r="H15" s="118"/>
      <c r="I15" s="74">
        <v>66983000</v>
      </c>
      <c r="J15" s="74">
        <f t="shared" si="1"/>
        <v>217000</v>
      </c>
      <c r="K15" s="74"/>
      <c r="L15" s="77" t="s">
        <v>88</v>
      </c>
      <c r="M15" s="77" t="s">
        <v>117</v>
      </c>
      <c r="N15" s="75" t="s">
        <v>126</v>
      </c>
      <c r="O15" s="77" t="s">
        <v>127</v>
      </c>
      <c r="P15" s="75"/>
      <c r="Q15" s="77"/>
      <c r="R15" s="75"/>
      <c r="S15" s="75"/>
      <c r="T15" s="75" t="str">
        <f>N15</f>
        <v>270/QĐ-KKT</v>
      </c>
      <c r="U15" s="127" t="str">
        <f>O15</f>
        <v>17/11/2016</v>
      </c>
      <c r="V15" s="73" t="s">
        <v>128</v>
      </c>
      <c r="W15" s="127" t="s">
        <v>1172</v>
      </c>
      <c r="X15" s="76" t="s">
        <v>932</v>
      </c>
      <c r="Y15" s="127" t="s">
        <v>1173</v>
      </c>
      <c r="Z15" s="71"/>
      <c r="AA15" s="73" t="s">
        <v>1000</v>
      </c>
      <c r="AB15" s="73" t="s">
        <v>1301</v>
      </c>
    </row>
    <row r="16" spans="1:30" ht="24.75" customHeight="1">
      <c r="A16" s="159" t="s">
        <v>137</v>
      </c>
      <c r="B16" s="456" t="s">
        <v>862</v>
      </c>
      <c r="C16" s="457"/>
      <c r="D16" s="457"/>
      <c r="E16" s="458"/>
      <c r="F16" s="64">
        <f>SUM(F17:F38)</f>
        <v>17591472</v>
      </c>
      <c r="G16" s="64">
        <f>SUM(G17:G38)</f>
        <v>29026182177</v>
      </c>
      <c r="H16" s="114">
        <f>SUM(H17:H38)</f>
        <v>630</v>
      </c>
      <c r="I16" s="64">
        <f>SUM(I17:I38)</f>
        <v>12738687260</v>
      </c>
      <c r="J16" s="64">
        <f>SUM(J17:J38)</f>
        <v>16083651217</v>
      </c>
      <c r="K16" s="64">
        <f>SUM(K17:K24)</f>
        <v>0</v>
      </c>
      <c r="L16" s="160"/>
      <c r="M16" s="160"/>
      <c r="N16" s="159"/>
      <c r="O16" s="160"/>
      <c r="P16" s="159"/>
      <c r="Q16" s="160"/>
      <c r="R16" s="159"/>
      <c r="S16" s="159"/>
      <c r="T16" s="159"/>
      <c r="U16" s="160"/>
      <c r="V16" s="159"/>
      <c r="W16" s="160"/>
      <c r="X16" s="159"/>
      <c r="Y16" s="160"/>
      <c r="Z16" s="159"/>
      <c r="AA16" s="159"/>
      <c r="AB16" s="159"/>
      <c r="AC16" s="97"/>
      <c r="AD16" s="97"/>
    </row>
    <row r="17" spans="1:28" ht="49.5" customHeight="1">
      <c r="A17" s="75">
        <v>1</v>
      </c>
      <c r="B17" s="72" t="s">
        <v>1078</v>
      </c>
      <c r="C17" s="72" t="s">
        <v>44</v>
      </c>
      <c r="D17" s="73" t="s">
        <v>45</v>
      </c>
      <c r="E17" s="73"/>
      <c r="F17" s="74">
        <v>11807</v>
      </c>
      <c r="G17" s="74">
        <v>140000000</v>
      </c>
      <c r="H17" s="118"/>
      <c r="I17" s="74"/>
      <c r="J17" s="74"/>
      <c r="K17" s="74"/>
      <c r="L17" s="77" t="s">
        <v>105</v>
      </c>
      <c r="M17" s="77" t="s">
        <v>104</v>
      </c>
      <c r="N17" s="75"/>
      <c r="O17" s="77"/>
      <c r="P17" s="75" t="s">
        <v>782</v>
      </c>
      <c r="Q17" s="77" t="s">
        <v>46</v>
      </c>
      <c r="R17" s="75">
        <v>2</v>
      </c>
      <c r="S17" s="77" t="s">
        <v>47</v>
      </c>
      <c r="T17" s="75">
        <v>3674582057</v>
      </c>
      <c r="U17" s="127" t="s">
        <v>712</v>
      </c>
      <c r="V17" s="73" t="s">
        <v>48</v>
      </c>
      <c r="W17" s="127" t="s">
        <v>49</v>
      </c>
      <c r="X17" s="73"/>
      <c r="Y17" s="127"/>
      <c r="Z17" s="75"/>
      <c r="AA17" s="73"/>
      <c r="AB17" s="31" t="s">
        <v>1307</v>
      </c>
    </row>
    <row r="18" spans="1:28" ht="49.5" customHeight="1">
      <c r="A18" s="75">
        <v>2</v>
      </c>
      <c r="B18" s="72" t="s">
        <v>1079</v>
      </c>
      <c r="C18" s="72" t="s">
        <v>174</v>
      </c>
      <c r="D18" s="73" t="s">
        <v>1184</v>
      </c>
      <c r="E18" s="73" t="s">
        <v>175</v>
      </c>
      <c r="F18" s="74">
        <v>30132</v>
      </c>
      <c r="G18" s="74">
        <v>56400000</v>
      </c>
      <c r="H18" s="118"/>
      <c r="I18" s="74">
        <f>G18*0.23</f>
        <v>12972000</v>
      </c>
      <c r="J18" s="74">
        <f>G18-I18</f>
        <v>43428000</v>
      </c>
      <c r="K18" s="74"/>
      <c r="L18" s="77" t="s">
        <v>1185</v>
      </c>
      <c r="M18" s="77"/>
      <c r="N18" s="75"/>
      <c r="O18" s="77"/>
      <c r="P18" s="75" t="s">
        <v>1186</v>
      </c>
      <c r="Q18" s="77" t="s">
        <v>1187</v>
      </c>
      <c r="R18" s="75"/>
      <c r="S18" s="77"/>
      <c r="T18" s="75" t="s">
        <v>1186</v>
      </c>
      <c r="U18" s="127" t="s">
        <v>1187</v>
      </c>
      <c r="V18" s="73" t="s">
        <v>1188</v>
      </c>
      <c r="W18" s="127" t="s">
        <v>1189</v>
      </c>
      <c r="X18" s="73" t="s">
        <v>57</v>
      </c>
      <c r="Y18" s="127" t="s">
        <v>1190</v>
      </c>
      <c r="Z18" s="75"/>
      <c r="AA18" s="73" t="s">
        <v>1356</v>
      </c>
      <c r="AB18" s="31" t="s">
        <v>1307</v>
      </c>
    </row>
    <row r="19" spans="1:28" s="101" customFormat="1" ht="49.5" customHeight="1">
      <c r="A19" s="75">
        <v>3</v>
      </c>
      <c r="B19" s="72" t="s">
        <v>74</v>
      </c>
      <c r="C19" s="72" t="s">
        <v>75</v>
      </c>
      <c r="D19" s="73" t="s">
        <v>76</v>
      </c>
      <c r="E19" s="73"/>
      <c r="F19" s="74">
        <v>504426</v>
      </c>
      <c r="G19" s="74">
        <v>180000000</v>
      </c>
      <c r="H19" s="118"/>
      <c r="I19" s="74">
        <v>54000000</v>
      </c>
      <c r="J19" s="74">
        <f>G19-I19</f>
        <v>126000000</v>
      </c>
      <c r="K19" s="74"/>
      <c r="L19" s="77" t="s">
        <v>1160</v>
      </c>
      <c r="M19" s="77" t="s">
        <v>1161</v>
      </c>
      <c r="N19" s="75"/>
      <c r="O19" s="77"/>
      <c r="P19" s="75" t="s">
        <v>111</v>
      </c>
      <c r="Q19" s="77" t="s">
        <v>112</v>
      </c>
      <c r="R19" s="75">
        <v>1</v>
      </c>
      <c r="S19" s="77" t="s">
        <v>1164</v>
      </c>
      <c r="T19" s="75">
        <v>5375814803</v>
      </c>
      <c r="U19" s="127" t="s">
        <v>1165</v>
      </c>
      <c r="V19" s="73" t="s">
        <v>77</v>
      </c>
      <c r="W19" s="127" t="s">
        <v>1175</v>
      </c>
      <c r="X19" s="76" t="s">
        <v>939</v>
      </c>
      <c r="Y19" s="127" t="s">
        <v>1174</v>
      </c>
      <c r="Z19" s="71"/>
      <c r="AA19" s="73"/>
      <c r="AB19" s="31" t="s">
        <v>1307</v>
      </c>
    </row>
    <row r="20" spans="1:28" s="134" customFormat="1" ht="49.5" customHeight="1">
      <c r="A20" s="75">
        <v>4</v>
      </c>
      <c r="B20" s="72" t="s">
        <v>1080</v>
      </c>
      <c r="C20" s="72" t="s">
        <v>79</v>
      </c>
      <c r="D20" s="73" t="s">
        <v>80</v>
      </c>
      <c r="E20" s="73"/>
      <c r="F20" s="74">
        <v>7000000</v>
      </c>
      <c r="G20" s="74">
        <v>9452000000</v>
      </c>
      <c r="H20" s="118"/>
      <c r="I20" s="74">
        <f>G20</f>
        <v>9452000000</v>
      </c>
      <c r="J20" s="74">
        <f>G20-I20</f>
        <v>0</v>
      </c>
      <c r="K20" s="74"/>
      <c r="L20" s="77" t="s">
        <v>81</v>
      </c>
      <c r="M20" s="77" t="s">
        <v>82</v>
      </c>
      <c r="N20" s="75"/>
      <c r="O20" s="77"/>
      <c r="P20" s="75" t="s">
        <v>83</v>
      </c>
      <c r="Q20" s="77" t="s">
        <v>84</v>
      </c>
      <c r="R20" s="75"/>
      <c r="S20" s="77"/>
      <c r="T20" s="75" t="str">
        <f>P20</f>
        <v>30 121 0001156</v>
      </c>
      <c r="U20" s="127" t="str">
        <f>Q20</f>
        <v>27/11/2013</v>
      </c>
      <c r="V20" s="73"/>
      <c r="W20" s="127"/>
      <c r="X20" s="73"/>
      <c r="Y20" s="127"/>
      <c r="Z20" s="75"/>
      <c r="AA20" s="73"/>
      <c r="AB20" s="73" t="s">
        <v>1301</v>
      </c>
    </row>
    <row r="21" spans="1:28" ht="49.5" customHeight="1">
      <c r="A21" s="75">
        <v>5</v>
      </c>
      <c r="B21" s="72" t="s">
        <v>1085</v>
      </c>
      <c r="C21" s="72" t="s">
        <v>170</v>
      </c>
      <c r="D21" s="73" t="s">
        <v>171</v>
      </c>
      <c r="E21" s="73" t="s">
        <v>169</v>
      </c>
      <c r="F21" s="74">
        <v>1207465</v>
      </c>
      <c r="G21" s="74">
        <v>63843700</v>
      </c>
      <c r="H21" s="118"/>
      <c r="I21" s="74"/>
      <c r="J21" s="74"/>
      <c r="K21" s="74"/>
      <c r="L21" s="77" t="s">
        <v>172</v>
      </c>
      <c r="M21" s="77" t="s">
        <v>173</v>
      </c>
      <c r="N21" s="75"/>
      <c r="O21" s="77"/>
      <c r="P21" s="75" t="s">
        <v>165</v>
      </c>
      <c r="Q21" s="77" t="s">
        <v>166</v>
      </c>
      <c r="R21" s="75"/>
      <c r="S21" s="77"/>
      <c r="T21" s="75" t="str">
        <f>P21</f>
        <v>30 121 0001166</v>
      </c>
      <c r="U21" s="127" t="str">
        <f>Q21</f>
        <v>27/5/2014</v>
      </c>
      <c r="V21" s="73" t="s">
        <v>167</v>
      </c>
      <c r="W21" s="127" t="s">
        <v>168</v>
      </c>
      <c r="X21" s="73"/>
      <c r="Y21" s="127"/>
      <c r="Z21" s="75"/>
      <c r="AA21" s="73"/>
      <c r="AB21" s="31" t="s">
        <v>1307</v>
      </c>
    </row>
    <row r="22" spans="1:28" s="155" customFormat="1" ht="49.5" customHeight="1">
      <c r="A22" s="75">
        <v>6</v>
      </c>
      <c r="B22" s="149" t="s">
        <v>1086</v>
      </c>
      <c r="C22" s="149" t="s">
        <v>90</v>
      </c>
      <c r="D22" s="150" t="s">
        <v>91</v>
      </c>
      <c r="E22" s="150"/>
      <c r="F22" s="151">
        <v>80000</v>
      </c>
      <c r="G22" s="151">
        <v>53854340</v>
      </c>
      <c r="H22" s="152"/>
      <c r="I22" s="151">
        <f>G22</f>
        <v>53854340</v>
      </c>
      <c r="J22" s="151">
        <f aca="true" t="shared" si="2" ref="J22:J37">G22-I22</f>
        <v>0</v>
      </c>
      <c r="K22" s="151"/>
      <c r="L22" s="153" t="s">
        <v>92</v>
      </c>
      <c r="M22" s="153" t="s">
        <v>93</v>
      </c>
      <c r="N22" s="148"/>
      <c r="O22" s="153"/>
      <c r="P22" s="148" t="s">
        <v>94</v>
      </c>
      <c r="Q22" s="153" t="s">
        <v>1166</v>
      </c>
      <c r="R22" s="148"/>
      <c r="S22" s="153"/>
      <c r="T22" s="148" t="str">
        <f>P22</f>
        <v>30 121 0001180</v>
      </c>
      <c r="U22" s="154" t="s">
        <v>1166</v>
      </c>
      <c r="V22" s="150"/>
      <c r="W22" s="154"/>
      <c r="X22" s="150"/>
      <c r="Y22" s="154"/>
      <c r="Z22" s="148"/>
      <c r="AA22" s="150"/>
      <c r="AB22" s="73" t="s">
        <v>1301</v>
      </c>
    </row>
    <row r="23" spans="1:28" s="134" customFormat="1" ht="49.5" customHeight="1">
      <c r="A23" s="75">
        <v>7</v>
      </c>
      <c r="B23" s="72" t="s">
        <v>100</v>
      </c>
      <c r="C23" s="72" t="s">
        <v>108</v>
      </c>
      <c r="D23" s="73" t="s">
        <v>101</v>
      </c>
      <c r="E23" s="73"/>
      <c r="F23" s="74">
        <v>86800</v>
      </c>
      <c r="G23" s="74">
        <v>45299700</v>
      </c>
      <c r="H23" s="118"/>
      <c r="I23" s="74">
        <v>10000000</v>
      </c>
      <c r="J23" s="74">
        <f t="shared" si="2"/>
        <v>35299700</v>
      </c>
      <c r="K23" s="74"/>
      <c r="L23" s="77" t="s">
        <v>95</v>
      </c>
      <c r="M23" s="77" t="s">
        <v>102</v>
      </c>
      <c r="N23" s="75" t="s">
        <v>99</v>
      </c>
      <c r="O23" s="77" t="s">
        <v>1183</v>
      </c>
      <c r="P23" s="75"/>
      <c r="Q23" s="77"/>
      <c r="R23" s="75"/>
      <c r="S23" s="77"/>
      <c r="T23" s="75">
        <v>845550403</v>
      </c>
      <c r="U23" s="127" t="s">
        <v>1167</v>
      </c>
      <c r="V23" s="73"/>
      <c r="W23" s="127"/>
      <c r="X23" s="73" t="s">
        <v>933</v>
      </c>
      <c r="Y23" s="127" t="s">
        <v>1176</v>
      </c>
      <c r="Z23" s="75"/>
      <c r="AA23" s="73" t="s">
        <v>997</v>
      </c>
      <c r="AB23" s="73" t="s">
        <v>1301</v>
      </c>
    </row>
    <row r="24" spans="1:28" ht="49.5" customHeight="1">
      <c r="A24" s="75">
        <v>8</v>
      </c>
      <c r="B24" s="72" t="s">
        <v>1084</v>
      </c>
      <c r="C24" s="72" t="s">
        <v>118</v>
      </c>
      <c r="D24" s="73" t="s">
        <v>119</v>
      </c>
      <c r="E24" s="73"/>
      <c r="F24" s="74">
        <v>62832</v>
      </c>
      <c r="G24" s="74">
        <v>80000000</v>
      </c>
      <c r="H24" s="118"/>
      <c r="I24" s="74">
        <v>80000000</v>
      </c>
      <c r="J24" s="79">
        <f t="shared" si="2"/>
        <v>0</v>
      </c>
      <c r="K24" s="74"/>
      <c r="L24" s="77" t="s">
        <v>120</v>
      </c>
      <c r="M24" s="77" t="s">
        <v>26</v>
      </c>
      <c r="N24" s="75"/>
      <c r="O24" s="77"/>
      <c r="P24" s="75"/>
      <c r="Q24" s="77"/>
      <c r="R24" s="75"/>
      <c r="S24" s="77"/>
      <c r="T24" s="75"/>
      <c r="U24" s="127"/>
      <c r="V24" s="73" t="s">
        <v>121</v>
      </c>
      <c r="W24" s="127" t="s">
        <v>122</v>
      </c>
      <c r="X24" s="76"/>
      <c r="Y24" s="127"/>
      <c r="Z24" s="71"/>
      <c r="AA24" s="73" t="s">
        <v>796</v>
      </c>
      <c r="AB24" s="73" t="s">
        <v>1301</v>
      </c>
    </row>
    <row r="25" spans="1:28" s="158" customFormat="1" ht="49.5" customHeight="1">
      <c r="A25" s="75">
        <v>9</v>
      </c>
      <c r="B25" s="149" t="s">
        <v>1087</v>
      </c>
      <c r="C25" s="149" t="s">
        <v>159</v>
      </c>
      <c r="D25" s="150" t="s">
        <v>160</v>
      </c>
      <c r="E25" s="150"/>
      <c r="F25" s="156">
        <v>16432</v>
      </c>
      <c r="G25" s="156">
        <v>40000000</v>
      </c>
      <c r="H25" s="157"/>
      <c r="I25" s="156">
        <v>40000000</v>
      </c>
      <c r="J25" s="156">
        <f t="shared" si="2"/>
        <v>0</v>
      </c>
      <c r="K25" s="156"/>
      <c r="L25" s="153" t="s">
        <v>161</v>
      </c>
      <c r="M25" s="153" t="s">
        <v>26</v>
      </c>
      <c r="N25" s="150" t="s">
        <v>162</v>
      </c>
      <c r="O25" s="154" t="s">
        <v>163</v>
      </c>
      <c r="P25" s="150"/>
      <c r="Q25" s="154"/>
      <c r="R25" s="150"/>
      <c r="S25" s="154"/>
      <c r="T25" s="150" t="str">
        <f>N25</f>
        <v>1271/QĐ-UBND</v>
      </c>
      <c r="U25" s="154" t="str">
        <f>O25</f>
        <v>16/6/2016</v>
      </c>
      <c r="V25" s="150" t="s">
        <v>1103</v>
      </c>
      <c r="W25" s="154" t="s">
        <v>1104</v>
      </c>
      <c r="X25" s="150"/>
      <c r="Y25" s="154"/>
      <c r="Z25" s="150"/>
      <c r="AA25" s="150" t="s">
        <v>998</v>
      </c>
      <c r="AB25" s="31" t="s">
        <v>1307</v>
      </c>
    </row>
    <row r="26" spans="1:28" s="158" customFormat="1" ht="49.5" customHeight="1">
      <c r="A26" s="75">
        <v>10</v>
      </c>
      <c r="B26" s="149" t="s">
        <v>789</v>
      </c>
      <c r="C26" s="149" t="s">
        <v>790</v>
      </c>
      <c r="D26" s="150" t="s">
        <v>791</v>
      </c>
      <c r="E26" s="150" t="s">
        <v>792</v>
      </c>
      <c r="F26" s="156">
        <v>49979</v>
      </c>
      <c r="G26" s="156">
        <v>45000000</v>
      </c>
      <c r="H26" s="157"/>
      <c r="I26" s="156">
        <v>10729535</v>
      </c>
      <c r="J26" s="156">
        <f t="shared" si="2"/>
        <v>34270465</v>
      </c>
      <c r="K26" s="156"/>
      <c r="L26" s="153" t="s">
        <v>891</v>
      </c>
      <c r="M26" s="153" t="s">
        <v>892</v>
      </c>
      <c r="N26" s="150" t="s">
        <v>893</v>
      </c>
      <c r="O26" s="154" t="s">
        <v>1177</v>
      </c>
      <c r="P26" s="150">
        <v>6552868213</v>
      </c>
      <c r="Q26" s="154" t="s">
        <v>1168</v>
      </c>
      <c r="R26" s="150"/>
      <c r="S26" s="154"/>
      <c r="T26" s="150">
        <v>6552868213</v>
      </c>
      <c r="U26" s="154" t="s">
        <v>1168</v>
      </c>
      <c r="V26" s="150" t="s">
        <v>1178</v>
      </c>
      <c r="W26" s="154" t="s">
        <v>1179</v>
      </c>
      <c r="X26" s="150"/>
      <c r="Y26" s="154"/>
      <c r="Z26" s="150"/>
      <c r="AA26" s="150" t="s">
        <v>793</v>
      </c>
      <c r="AB26" s="73" t="s">
        <v>1301</v>
      </c>
    </row>
    <row r="27" spans="1:28" s="158" customFormat="1" ht="49.5" customHeight="1">
      <c r="A27" s="75">
        <v>11</v>
      </c>
      <c r="B27" s="149" t="s">
        <v>1088</v>
      </c>
      <c r="C27" s="149" t="s">
        <v>808</v>
      </c>
      <c r="D27" s="150" t="s">
        <v>908</v>
      </c>
      <c r="E27" s="150" t="s">
        <v>907</v>
      </c>
      <c r="F27" s="156">
        <v>23300</v>
      </c>
      <c r="G27" s="156">
        <v>76727000</v>
      </c>
      <c r="H27" s="157"/>
      <c r="I27" s="156">
        <v>16000000</v>
      </c>
      <c r="J27" s="156">
        <f t="shared" si="2"/>
        <v>60727000</v>
      </c>
      <c r="K27" s="156"/>
      <c r="L27" s="153" t="s">
        <v>917</v>
      </c>
      <c r="M27" s="153" t="s">
        <v>918</v>
      </c>
      <c r="N27" s="150" t="s">
        <v>919</v>
      </c>
      <c r="O27" s="154" t="s">
        <v>1180</v>
      </c>
      <c r="P27" s="150"/>
      <c r="Q27" s="154"/>
      <c r="R27" s="150">
        <v>1</v>
      </c>
      <c r="S27" s="154"/>
      <c r="T27" s="150" t="s">
        <v>1261</v>
      </c>
      <c r="U27" s="154" t="s">
        <v>1262</v>
      </c>
      <c r="V27" s="150"/>
      <c r="W27" s="154"/>
      <c r="X27" s="150" t="s">
        <v>1203</v>
      </c>
      <c r="Y27" s="154" t="s">
        <v>1204</v>
      </c>
      <c r="Z27" s="150"/>
      <c r="AA27" s="150"/>
      <c r="AB27" s="31" t="s">
        <v>1307</v>
      </c>
    </row>
    <row r="28" spans="1:28" s="103" customFormat="1" ht="49.5" customHeight="1">
      <c r="A28" s="75">
        <v>12</v>
      </c>
      <c r="B28" s="72" t="s">
        <v>1089</v>
      </c>
      <c r="C28" s="72" t="s">
        <v>911</v>
      </c>
      <c r="D28" s="73" t="s">
        <v>1008</v>
      </c>
      <c r="E28" s="73" t="s">
        <v>912</v>
      </c>
      <c r="F28" s="79">
        <v>830</v>
      </c>
      <c r="G28" s="79">
        <v>1300000</v>
      </c>
      <c r="H28" s="115"/>
      <c r="I28" s="79">
        <v>900000</v>
      </c>
      <c r="J28" s="79">
        <f t="shared" si="2"/>
        <v>400000</v>
      </c>
      <c r="K28" s="79"/>
      <c r="L28" s="77" t="s">
        <v>914</v>
      </c>
      <c r="M28" s="77" t="s">
        <v>913</v>
      </c>
      <c r="N28" s="73" t="s">
        <v>1009</v>
      </c>
      <c r="O28" s="127" t="s">
        <v>1182</v>
      </c>
      <c r="P28" s="73"/>
      <c r="Q28" s="127"/>
      <c r="R28" s="73"/>
      <c r="S28" s="127"/>
      <c r="T28" s="73" t="str">
        <f>N28</f>
        <v>3723/QĐ-UBND</v>
      </c>
      <c r="U28" s="127" t="s">
        <v>1182</v>
      </c>
      <c r="V28" s="73"/>
      <c r="W28" s="127"/>
      <c r="X28" s="73"/>
      <c r="Y28" s="127"/>
      <c r="Z28" s="73"/>
      <c r="AA28" s="73"/>
      <c r="AB28" s="73" t="s">
        <v>1301</v>
      </c>
    </row>
    <row r="29" spans="1:28" s="103" customFormat="1" ht="49.5" customHeight="1">
      <c r="A29" s="75">
        <v>13</v>
      </c>
      <c r="B29" s="72" t="s">
        <v>1090</v>
      </c>
      <c r="C29" s="72" t="s">
        <v>1038</v>
      </c>
      <c r="D29" s="45" t="s">
        <v>1040</v>
      </c>
      <c r="E29" s="73" t="s">
        <v>1039</v>
      </c>
      <c r="F29" s="79">
        <v>586000</v>
      </c>
      <c r="G29" s="79">
        <v>1200000000</v>
      </c>
      <c r="H29" s="115"/>
      <c r="I29" s="79">
        <v>180000</v>
      </c>
      <c r="J29" s="79">
        <f t="shared" si="2"/>
        <v>1199820000</v>
      </c>
      <c r="K29" s="79"/>
      <c r="L29" s="77" t="s">
        <v>1014</v>
      </c>
      <c r="M29" s="77" t="s">
        <v>142</v>
      </c>
      <c r="N29" s="73" t="s">
        <v>1041</v>
      </c>
      <c r="O29" s="127" t="s">
        <v>1181</v>
      </c>
      <c r="P29" s="73"/>
      <c r="Q29" s="127"/>
      <c r="R29" s="73"/>
      <c r="S29" s="127"/>
      <c r="T29" s="73" t="str">
        <f>N29</f>
        <v>1247/QĐ-UBND</v>
      </c>
      <c r="U29" s="127" t="s">
        <v>1181</v>
      </c>
      <c r="V29" s="73"/>
      <c r="W29" s="127"/>
      <c r="X29" s="73"/>
      <c r="Y29" s="127"/>
      <c r="Z29" s="73"/>
      <c r="AA29" s="73"/>
      <c r="AB29" s="31" t="s">
        <v>1307</v>
      </c>
    </row>
    <row r="30" spans="1:28" s="103" customFormat="1" ht="49.5" customHeight="1">
      <c r="A30" s="75">
        <v>14</v>
      </c>
      <c r="B30" s="72" t="s">
        <v>1010</v>
      </c>
      <c r="C30" s="72" t="s">
        <v>1011</v>
      </c>
      <c r="D30" s="73" t="s">
        <v>1012</v>
      </c>
      <c r="E30" s="73" t="s">
        <v>1013</v>
      </c>
      <c r="F30" s="79">
        <v>272750</v>
      </c>
      <c r="G30" s="79">
        <v>2543666</v>
      </c>
      <c r="H30" s="115"/>
      <c r="I30" s="79">
        <v>953600</v>
      </c>
      <c r="J30" s="79">
        <f t="shared" si="2"/>
        <v>1590066</v>
      </c>
      <c r="K30" s="79"/>
      <c r="L30" s="77" t="s">
        <v>1117</v>
      </c>
      <c r="M30" s="77" t="s">
        <v>1118</v>
      </c>
      <c r="N30" s="73" t="s">
        <v>1115</v>
      </c>
      <c r="O30" s="127" t="s">
        <v>1116</v>
      </c>
      <c r="P30" s="73"/>
      <c r="Q30" s="127"/>
      <c r="R30" s="73"/>
      <c r="S30" s="127"/>
      <c r="T30" s="73" t="str">
        <f>N30</f>
        <v>1000/QĐ-UBND</v>
      </c>
      <c r="U30" s="127" t="str">
        <f>O30</f>
        <v>14/5/2018</v>
      </c>
      <c r="V30" s="73"/>
      <c r="W30" s="127"/>
      <c r="X30" s="73"/>
      <c r="Y30" s="127"/>
      <c r="Z30" s="73"/>
      <c r="AA30" s="73"/>
      <c r="AB30" s="73" t="s">
        <v>1301</v>
      </c>
    </row>
    <row r="31" spans="1:28" s="103" customFormat="1" ht="49.5" customHeight="1">
      <c r="A31" s="75">
        <v>15</v>
      </c>
      <c r="B31" s="72" t="s">
        <v>1098</v>
      </c>
      <c r="C31" s="9" t="s">
        <v>1099</v>
      </c>
      <c r="D31" s="9" t="s">
        <v>1100</v>
      </c>
      <c r="E31" s="73" t="s">
        <v>1101</v>
      </c>
      <c r="F31" s="79">
        <v>22987</v>
      </c>
      <c r="G31" s="79">
        <v>2057371</v>
      </c>
      <c r="H31" s="115"/>
      <c r="I31" s="79">
        <v>2498185</v>
      </c>
      <c r="J31" s="79">
        <f t="shared" si="2"/>
        <v>-440814</v>
      </c>
      <c r="K31" s="79"/>
      <c r="L31" s="77" t="s">
        <v>1122</v>
      </c>
      <c r="M31" s="77" t="s">
        <v>1123</v>
      </c>
      <c r="N31" s="73" t="s">
        <v>1120</v>
      </c>
      <c r="O31" s="127" t="s">
        <v>1121</v>
      </c>
      <c r="P31" s="73"/>
      <c r="Q31" s="127"/>
      <c r="R31" s="73"/>
      <c r="S31" s="127"/>
      <c r="T31" s="73" t="str">
        <f>N31</f>
        <v>2640/QĐ-UBND</v>
      </c>
      <c r="U31" s="127" t="str">
        <f>O31</f>
        <v>13/11/2018</v>
      </c>
      <c r="V31" s="73"/>
      <c r="W31" s="127"/>
      <c r="X31" s="73"/>
      <c r="Y31" s="127"/>
      <c r="Z31" s="73"/>
      <c r="AA31" s="73"/>
      <c r="AB31" s="31" t="s">
        <v>1307</v>
      </c>
    </row>
    <row r="32" spans="1:28" s="143" customFormat="1" ht="49.5" customHeight="1">
      <c r="A32" s="75">
        <v>16</v>
      </c>
      <c r="B32" s="72" t="s">
        <v>1095</v>
      </c>
      <c r="C32" s="72" t="s">
        <v>1096</v>
      </c>
      <c r="D32" s="45" t="s">
        <v>1154</v>
      </c>
      <c r="E32" s="73" t="s">
        <v>1097</v>
      </c>
      <c r="F32" s="79">
        <v>187600</v>
      </c>
      <c r="G32" s="79">
        <v>640000000</v>
      </c>
      <c r="H32" s="115"/>
      <c r="I32" s="79">
        <v>128000000</v>
      </c>
      <c r="J32" s="79">
        <f t="shared" si="2"/>
        <v>512000000</v>
      </c>
      <c r="K32" s="79"/>
      <c r="L32" s="77" t="s">
        <v>1152</v>
      </c>
      <c r="M32" s="77" t="s">
        <v>1153</v>
      </c>
      <c r="N32" s="73" t="s">
        <v>1150</v>
      </c>
      <c r="O32" s="127" t="s">
        <v>1151</v>
      </c>
      <c r="P32" s="73"/>
      <c r="Q32" s="127"/>
      <c r="R32" s="73"/>
      <c r="S32" s="127"/>
      <c r="T32" s="73" t="str">
        <f>N32</f>
        <v>3088/QĐ-UBND</v>
      </c>
      <c r="U32" s="127" t="str">
        <f>O32</f>
        <v>28/02/2018</v>
      </c>
      <c r="V32" s="73"/>
      <c r="W32" s="127"/>
      <c r="X32" s="73"/>
      <c r="Y32" s="127"/>
      <c r="Z32" s="73"/>
      <c r="AA32" s="73"/>
      <c r="AB32" s="73" t="s">
        <v>1301</v>
      </c>
    </row>
    <row r="33" spans="1:28" s="103" customFormat="1" ht="49.5" customHeight="1">
      <c r="A33" s="75">
        <v>17</v>
      </c>
      <c r="B33" s="72" t="s">
        <v>1129</v>
      </c>
      <c r="C33" s="72" t="s">
        <v>1093</v>
      </c>
      <c r="D33" s="73" t="s">
        <v>1094</v>
      </c>
      <c r="E33" s="73" t="s">
        <v>1051</v>
      </c>
      <c r="F33" s="79">
        <v>311945</v>
      </c>
      <c r="G33" s="79">
        <v>1598600000</v>
      </c>
      <c r="H33" s="115"/>
      <c r="I33" s="79">
        <v>389580000</v>
      </c>
      <c r="J33" s="79">
        <f t="shared" si="2"/>
        <v>1209020000</v>
      </c>
      <c r="K33" s="79"/>
      <c r="L33" s="77" t="s">
        <v>187</v>
      </c>
      <c r="M33" s="77" t="s">
        <v>1156</v>
      </c>
      <c r="N33" s="73" t="s">
        <v>1157</v>
      </c>
      <c r="O33" s="127" t="s">
        <v>1163</v>
      </c>
      <c r="P33" s="73"/>
      <c r="Q33" s="127"/>
      <c r="R33" s="73"/>
      <c r="S33" s="127"/>
      <c r="T33" s="73" t="s">
        <v>1157</v>
      </c>
      <c r="U33" s="127" t="s">
        <v>1163</v>
      </c>
      <c r="V33" s="73"/>
      <c r="W33" s="127"/>
      <c r="X33" s="73"/>
      <c r="Y33" s="127"/>
      <c r="Z33" s="73"/>
      <c r="AA33" s="73"/>
      <c r="AB33" s="31" t="s">
        <v>1300</v>
      </c>
    </row>
    <row r="34" spans="1:28" s="103" customFormat="1" ht="49.5" customHeight="1">
      <c r="A34" s="75">
        <v>18</v>
      </c>
      <c r="B34" s="72" t="s">
        <v>1001</v>
      </c>
      <c r="C34" s="72" t="s">
        <v>133</v>
      </c>
      <c r="D34" s="73" t="s">
        <v>134</v>
      </c>
      <c r="E34" s="73" t="s">
        <v>1022</v>
      </c>
      <c r="F34" s="79">
        <v>6850000</v>
      </c>
      <c r="G34" s="79">
        <v>14234000000</v>
      </c>
      <c r="H34" s="115">
        <v>630</v>
      </c>
      <c r="I34" s="79">
        <v>2143000000</v>
      </c>
      <c r="J34" s="79">
        <f t="shared" si="2"/>
        <v>12091000000</v>
      </c>
      <c r="K34" s="79"/>
      <c r="L34" s="77" t="s">
        <v>1075</v>
      </c>
      <c r="M34" s="77" t="s">
        <v>1076</v>
      </c>
      <c r="N34" s="73" t="s">
        <v>1155</v>
      </c>
      <c r="O34" s="127" t="s">
        <v>1162</v>
      </c>
      <c r="P34" s="73"/>
      <c r="Q34" s="127"/>
      <c r="R34" s="73"/>
      <c r="S34" s="127"/>
      <c r="T34" s="73" t="s">
        <v>1155</v>
      </c>
      <c r="U34" s="127" t="s">
        <v>1162</v>
      </c>
      <c r="V34" s="73"/>
      <c r="W34" s="127"/>
      <c r="X34" s="73"/>
      <c r="Y34" s="127"/>
      <c r="Z34" s="73"/>
      <c r="AA34" s="73" t="s">
        <v>795</v>
      </c>
      <c r="AB34" s="73" t="s">
        <v>1301</v>
      </c>
    </row>
    <row r="35" spans="1:28" s="103" customFormat="1" ht="49.5" customHeight="1">
      <c r="A35" s="75">
        <v>19</v>
      </c>
      <c r="B35" s="72" t="s">
        <v>1143</v>
      </c>
      <c r="C35" s="72" t="s">
        <v>1124</v>
      </c>
      <c r="D35" s="73" t="s">
        <v>1125</v>
      </c>
      <c r="E35" s="73" t="s">
        <v>1126</v>
      </c>
      <c r="F35" s="79">
        <v>18438</v>
      </c>
      <c r="G35" s="79">
        <v>34340400</v>
      </c>
      <c r="H35" s="115"/>
      <c r="I35" s="79">
        <v>8000000</v>
      </c>
      <c r="J35" s="79">
        <f t="shared" si="2"/>
        <v>26340400</v>
      </c>
      <c r="K35" s="79"/>
      <c r="L35" s="77" t="s">
        <v>142</v>
      </c>
      <c r="M35" s="77" t="s">
        <v>1248</v>
      </c>
      <c r="N35" s="73" t="s">
        <v>1249</v>
      </c>
      <c r="O35" s="127" t="s">
        <v>1250</v>
      </c>
      <c r="P35" s="73"/>
      <c r="Q35" s="127"/>
      <c r="R35" s="73"/>
      <c r="S35" s="73"/>
      <c r="T35" s="73" t="s">
        <v>1251</v>
      </c>
      <c r="U35" s="127" t="s">
        <v>1250</v>
      </c>
      <c r="V35" s="73"/>
      <c r="W35" s="127"/>
      <c r="X35" s="73"/>
      <c r="Y35" s="127"/>
      <c r="Z35" s="73"/>
      <c r="AA35" s="73"/>
      <c r="AB35" s="73" t="s">
        <v>1301</v>
      </c>
    </row>
    <row r="36" spans="1:28" s="103" customFormat="1" ht="49.5" customHeight="1">
      <c r="A36" s="75">
        <v>20</v>
      </c>
      <c r="B36" s="72" t="s">
        <v>1145</v>
      </c>
      <c r="C36" s="72" t="s">
        <v>1194</v>
      </c>
      <c r="D36" s="73" t="s">
        <v>1195</v>
      </c>
      <c r="E36" s="73" t="s">
        <v>1146</v>
      </c>
      <c r="F36" s="79">
        <v>31399</v>
      </c>
      <c r="G36" s="79">
        <v>268000000</v>
      </c>
      <c r="H36" s="115"/>
      <c r="I36" s="79">
        <v>80400000</v>
      </c>
      <c r="J36" s="79">
        <f t="shared" si="2"/>
        <v>187600000</v>
      </c>
      <c r="K36" s="79"/>
      <c r="L36" s="145" t="s">
        <v>187</v>
      </c>
      <c r="M36" s="145" t="s">
        <v>1253</v>
      </c>
      <c r="N36" s="146" t="s">
        <v>1256</v>
      </c>
      <c r="O36" s="147" t="s">
        <v>1257</v>
      </c>
      <c r="P36" s="73"/>
      <c r="Q36" s="127"/>
      <c r="R36" s="73"/>
      <c r="S36" s="73"/>
      <c r="T36" s="146" t="s">
        <v>1256</v>
      </c>
      <c r="U36" s="147" t="s">
        <v>1257</v>
      </c>
      <c r="V36" s="73"/>
      <c r="W36" s="127"/>
      <c r="X36" s="73"/>
      <c r="Y36" s="127"/>
      <c r="Z36" s="73"/>
      <c r="AA36" s="73"/>
      <c r="AB36" s="73" t="s">
        <v>1301</v>
      </c>
    </row>
    <row r="37" spans="1:28" s="103" customFormat="1" ht="49.5" customHeight="1">
      <c r="A37" s="75">
        <v>21</v>
      </c>
      <c r="B37" s="72" t="s">
        <v>921</v>
      </c>
      <c r="C37" s="72" t="s">
        <v>922</v>
      </c>
      <c r="D37" s="73" t="s">
        <v>1065</v>
      </c>
      <c r="E37" s="73" t="s">
        <v>923</v>
      </c>
      <c r="F37" s="79">
        <v>67050</v>
      </c>
      <c r="G37" s="79">
        <v>342364000</v>
      </c>
      <c r="H37" s="115"/>
      <c r="I37" s="79">
        <v>67678800</v>
      </c>
      <c r="J37" s="79">
        <f t="shared" si="2"/>
        <v>274685200</v>
      </c>
      <c r="K37" s="79"/>
      <c r="L37" s="145" t="s">
        <v>892</v>
      </c>
      <c r="M37" s="145" t="s">
        <v>1260</v>
      </c>
      <c r="N37" s="146" t="s">
        <v>1258</v>
      </c>
      <c r="O37" s="147" t="s">
        <v>1259</v>
      </c>
      <c r="P37" s="73"/>
      <c r="Q37" s="127"/>
      <c r="R37" s="73"/>
      <c r="S37" s="73"/>
      <c r="T37" s="146" t="s">
        <v>1258</v>
      </c>
      <c r="U37" s="147" t="s">
        <v>1259</v>
      </c>
      <c r="V37" s="73"/>
      <c r="W37" s="127"/>
      <c r="X37" s="73"/>
      <c r="Y37" s="127"/>
      <c r="Z37" s="73"/>
      <c r="AA37" s="73" t="s">
        <v>984</v>
      </c>
      <c r="AB37" s="31" t="s">
        <v>1307</v>
      </c>
    </row>
    <row r="38" spans="1:28" s="103" customFormat="1" ht="47.25">
      <c r="A38" s="75">
        <v>22</v>
      </c>
      <c r="B38" s="72" t="s">
        <v>1091</v>
      </c>
      <c r="C38" s="72" t="s">
        <v>905</v>
      </c>
      <c r="D38" s="73" t="s">
        <v>1282</v>
      </c>
      <c r="E38" s="73" t="s">
        <v>906</v>
      </c>
      <c r="F38" s="79">
        <v>169300</v>
      </c>
      <c r="G38" s="79">
        <v>469852000</v>
      </c>
      <c r="H38" s="115"/>
      <c r="I38" s="79">
        <f>G38*0.4</f>
        <v>187940800</v>
      </c>
      <c r="J38" s="79">
        <f>G38-I38</f>
        <v>281911200</v>
      </c>
      <c r="K38" s="79"/>
      <c r="L38" s="145" t="s">
        <v>1196</v>
      </c>
      <c r="M38" s="145" t="s">
        <v>1253</v>
      </c>
      <c r="N38" s="146" t="s">
        <v>1254</v>
      </c>
      <c r="O38" s="147" t="s">
        <v>1255</v>
      </c>
      <c r="P38" s="73"/>
      <c r="Q38" s="127"/>
      <c r="R38" s="73"/>
      <c r="S38" s="73"/>
      <c r="T38" s="146" t="s">
        <v>1254</v>
      </c>
      <c r="U38" s="147" t="s">
        <v>1255</v>
      </c>
      <c r="V38" s="73"/>
      <c r="W38" s="127"/>
      <c r="X38" s="73"/>
      <c r="Y38" s="127"/>
      <c r="Z38" s="73"/>
      <c r="AA38" s="73"/>
      <c r="AB38" s="31" t="s">
        <v>1307</v>
      </c>
    </row>
    <row r="39" spans="1:28" s="104" customFormat="1" ht="24.75" customHeight="1">
      <c r="A39" s="159" t="s">
        <v>148</v>
      </c>
      <c r="B39" s="459" t="s">
        <v>138</v>
      </c>
      <c r="C39" s="459"/>
      <c r="D39" s="459"/>
      <c r="E39" s="159"/>
      <c r="F39" s="64">
        <f>SUM(F40:F77)</f>
        <v>48142774</v>
      </c>
      <c r="G39" s="64">
        <f>SUM(G40:G77)</f>
        <v>340136847340</v>
      </c>
      <c r="H39" s="114">
        <f>SUM(H40:H77)</f>
        <v>5230.62</v>
      </c>
      <c r="I39" s="64">
        <f>SUM(I40:I77)</f>
        <v>23945503740</v>
      </c>
      <c r="J39" s="64">
        <f>SUM(J40:J77)</f>
        <v>128638743600</v>
      </c>
      <c r="K39" s="64"/>
      <c r="L39" s="90"/>
      <c r="M39" s="90"/>
      <c r="N39" s="159"/>
      <c r="O39" s="160"/>
      <c r="P39" s="159"/>
      <c r="Q39" s="160"/>
      <c r="R39" s="159"/>
      <c r="S39" s="159"/>
      <c r="T39" s="159"/>
      <c r="U39" s="160"/>
      <c r="V39" s="159"/>
      <c r="W39" s="160"/>
      <c r="X39" s="159"/>
      <c r="Y39" s="160"/>
      <c r="Z39" s="159"/>
      <c r="AA39" s="159"/>
      <c r="AB39" s="159"/>
    </row>
    <row r="40" spans="1:28" s="102" customFormat="1" ht="49.5" customHeight="1">
      <c r="A40" s="73">
        <v>1</v>
      </c>
      <c r="B40" s="72" t="s">
        <v>131</v>
      </c>
      <c r="C40" s="72" t="s">
        <v>130</v>
      </c>
      <c r="D40" s="73" t="s">
        <v>132</v>
      </c>
      <c r="E40" s="73"/>
      <c r="F40" s="79">
        <v>4025850</v>
      </c>
      <c r="G40" s="79">
        <v>55093800000</v>
      </c>
      <c r="H40" s="115">
        <v>2516</v>
      </c>
      <c r="I40" s="79">
        <f>G40*15%</f>
        <v>8264070000</v>
      </c>
      <c r="J40" s="79">
        <f aca="true" t="shared" si="3" ref="J40:J54">G40-I40</f>
        <v>46829730000</v>
      </c>
      <c r="K40" s="79"/>
      <c r="L40" s="77"/>
      <c r="M40" s="77" t="s">
        <v>135</v>
      </c>
      <c r="N40" s="73"/>
      <c r="O40" s="127"/>
      <c r="P40" s="73"/>
      <c r="Q40" s="127"/>
      <c r="R40" s="73"/>
      <c r="S40" s="73"/>
      <c r="T40" s="73"/>
      <c r="U40" s="127"/>
      <c r="V40" s="73"/>
      <c r="W40" s="127"/>
      <c r="X40" s="73"/>
      <c r="Y40" s="127"/>
      <c r="Z40" s="73"/>
      <c r="AA40" s="73"/>
      <c r="AB40" s="73" t="s">
        <v>1301</v>
      </c>
    </row>
    <row r="41" spans="1:28" s="103" customFormat="1" ht="49.5" customHeight="1">
      <c r="A41" s="73">
        <v>2</v>
      </c>
      <c r="B41" s="72" t="s">
        <v>1092</v>
      </c>
      <c r="C41" s="72" t="s">
        <v>1046</v>
      </c>
      <c r="D41" s="73" t="s">
        <v>1047</v>
      </c>
      <c r="E41" s="73" t="s">
        <v>1044</v>
      </c>
      <c r="F41" s="79">
        <v>100000</v>
      </c>
      <c r="G41" s="79">
        <v>130000000</v>
      </c>
      <c r="H41" s="115"/>
      <c r="I41" s="79">
        <v>30000000</v>
      </c>
      <c r="J41" s="79">
        <f>G41-I41</f>
        <v>100000000</v>
      </c>
      <c r="K41" s="79"/>
      <c r="L41" s="77"/>
      <c r="M41" s="77"/>
      <c r="N41" s="73"/>
      <c r="O41" s="127"/>
      <c r="P41" s="73"/>
      <c r="Q41" s="127"/>
      <c r="R41" s="73"/>
      <c r="S41" s="73"/>
      <c r="T41" s="73"/>
      <c r="U41" s="127"/>
      <c r="V41" s="73"/>
      <c r="W41" s="127"/>
      <c r="X41" s="73"/>
      <c r="Y41" s="127"/>
      <c r="Z41" s="73"/>
      <c r="AA41" s="73"/>
      <c r="AB41" s="73" t="s">
        <v>1301</v>
      </c>
    </row>
    <row r="42" spans="1:28" s="103" customFormat="1" ht="49.5" customHeight="1">
      <c r="A42" s="73">
        <v>3</v>
      </c>
      <c r="B42" s="72" t="s">
        <v>1048</v>
      </c>
      <c r="C42" s="72" t="s">
        <v>1049</v>
      </c>
      <c r="D42" s="73" t="s">
        <v>1050</v>
      </c>
      <c r="E42" s="73" t="s">
        <v>1044</v>
      </c>
      <c r="F42" s="79">
        <v>3200000</v>
      </c>
      <c r="G42" s="79">
        <v>550000000</v>
      </c>
      <c r="H42" s="115"/>
      <c r="I42" s="79">
        <f>G42*15%</f>
        <v>82500000</v>
      </c>
      <c r="J42" s="79">
        <f t="shared" si="3"/>
        <v>467500000</v>
      </c>
      <c r="K42" s="79"/>
      <c r="L42" s="77"/>
      <c r="M42" s="77"/>
      <c r="N42" s="73"/>
      <c r="O42" s="127"/>
      <c r="P42" s="73"/>
      <c r="Q42" s="127"/>
      <c r="R42" s="73"/>
      <c r="S42" s="73"/>
      <c r="T42" s="73"/>
      <c r="U42" s="127"/>
      <c r="V42" s="73"/>
      <c r="W42" s="127"/>
      <c r="X42" s="73"/>
      <c r="Y42" s="127"/>
      <c r="Z42" s="73"/>
      <c r="AA42" s="73"/>
      <c r="AB42" s="73" t="s">
        <v>1301</v>
      </c>
    </row>
    <row r="43" spans="1:28" s="103" customFormat="1" ht="49.5" customHeight="1">
      <c r="A43" s="73">
        <v>4</v>
      </c>
      <c r="B43" s="72" t="s">
        <v>1095</v>
      </c>
      <c r="C43" s="72" t="s">
        <v>1329</v>
      </c>
      <c r="D43" s="73" t="s">
        <v>1330</v>
      </c>
      <c r="E43" s="73" t="s">
        <v>1097</v>
      </c>
      <c r="F43" s="79">
        <v>1300000</v>
      </c>
      <c r="G43" s="79"/>
      <c r="H43" s="115"/>
      <c r="I43" s="79"/>
      <c r="J43" s="79"/>
      <c r="K43" s="79"/>
      <c r="L43" s="77"/>
      <c r="M43" s="77"/>
      <c r="N43" s="73"/>
      <c r="O43" s="127"/>
      <c r="P43" s="73"/>
      <c r="Q43" s="127"/>
      <c r="R43" s="73"/>
      <c r="S43" s="73"/>
      <c r="T43" s="73"/>
      <c r="U43" s="127"/>
      <c r="V43" s="73"/>
      <c r="W43" s="127"/>
      <c r="X43" s="73"/>
      <c r="Y43" s="127"/>
      <c r="Z43" s="73"/>
      <c r="AA43" s="73"/>
      <c r="AB43" s="73" t="s">
        <v>1301</v>
      </c>
    </row>
    <row r="44" spans="1:28" s="103" customFormat="1" ht="49.5" customHeight="1">
      <c r="A44" s="73">
        <v>5</v>
      </c>
      <c r="B44" s="72" t="s">
        <v>1042</v>
      </c>
      <c r="C44" s="72" t="s">
        <v>1043</v>
      </c>
      <c r="D44" s="73" t="s">
        <v>1045</v>
      </c>
      <c r="E44" s="73" t="s">
        <v>1044</v>
      </c>
      <c r="F44" s="79">
        <v>5710000</v>
      </c>
      <c r="G44" s="79">
        <v>1000000000</v>
      </c>
      <c r="H44" s="115">
        <v>43</v>
      </c>
      <c r="I44" s="79">
        <f>G44*15%</f>
        <v>150000000</v>
      </c>
      <c r="J44" s="79">
        <f>G44-I44</f>
        <v>850000000</v>
      </c>
      <c r="K44" s="79"/>
      <c r="L44" s="77"/>
      <c r="M44" s="77"/>
      <c r="N44" s="73"/>
      <c r="O44" s="127"/>
      <c r="P44" s="73"/>
      <c r="Q44" s="127"/>
      <c r="R44" s="73"/>
      <c r="S44" s="73"/>
      <c r="T44" s="73"/>
      <c r="U44" s="127"/>
      <c r="V44" s="73"/>
      <c r="W44" s="127"/>
      <c r="X44" s="73"/>
      <c r="Y44" s="127"/>
      <c r="Z44" s="73"/>
      <c r="AA44" s="73"/>
      <c r="AB44" s="73" t="s">
        <v>1301</v>
      </c>
    </row>
    <row r="45" spans="1:28" s="102" customFormat="1" ht="49.5" customHeight="1">
      <c r="A45" s="73">
        <v>6</v>
      </c>
      <c r="B45" s="72" t="s">
        <v>144</v>
      </c>
      <c r="C45" s="72" t="s">
        <v>894</v>
      </c>
      <c r="D45" s="73" t="s">
        <v>143</v>
      </c>
      <c r="E45" s="73" t="s">
        <v>854</v>
      </c>
      <c r="F45" s="79">
        <v>6180000</v>
      </c>
      <c r="G45" s="79">
        <v>1037708000</v>
      </c>
      <c r="H45" s="115">
        <v>46.5</v>
      </c>
      <c r="I45" s="79">
        <v>155656000</v>
      </c>
      <c r="J45" s="79">
        <f>G45-I45</f>
        <v>882052000</v>
      </c>
      <c r="K45" s="79"/>
      <c r="L45" s="77"/>
      <c r="M45" s="77"/>
      <c r="N45" s="73"/>
      <c r="O45" s="127"/>
      <c r="P45" s="73"/>
      <c r="Q45" s="127"/>
      <c r="R45" s="73"/>
      <c r="S45" s="73"/>
      <c r="T45" s="73"/>
      <c r="U45" s="127"/>
      <c r="V45" s="73"/>
      <c r="W45" s="127"/>
      <c r="X45" s="73"/>
      <c r="Y45" s="127"/>
      <c r="Z45" s="73"/>
      <c r="AA45" s="73" t="s">
        <v>794</v>
      </c>
      <c r="AB45" s="31" t="s">
        <v>1307</v>
      </c>
    </row>
    <row r="46" spans="1:28" s="103" customFormat="1" ht="49.5" customHeight="1">
      <c r="A46" s="73">
        <v>7</v>
      </c>
      <c r="B46" s="72" t="s">
        <v>1020</v>
      </c>
      <c r="C46" s="72" t="s">
        <v>1024</v>
      </c>
      <c r="D46" s="73" t="s">
        <v>1021</v>
      </c>
      <c r="E46" s="73" t="s">
        <v>1022</v>
      </c>
      <c r="F46" s="79">
        <v>422300</v>
      </c>
      <c r="G46" s="79">
        <f>H46*23300*1000</f>
        <v>6922896000</v>
      </c>
      <c r="H46" s="115">
        <v>297.12</v>
      </c>
      <c r="I46" s="79">
        <f>G46*15%</f>
        <v>1038434400</v>
      </c>
      <c r="J46" s="79">
        <f t="shared" si="3"/>
        <v>5884461600</v>
      </c>
      <c r="K46" s="79"/>
      <c r="L46" s="77"/>
      <c r="M46" s="77"/>
      <c r="N46" s="73"/>
      <c r="O46" s="127"/>
      <c r="P46" s="73"/>
      <c r="Q46" s="127"/>
      <c r="R46" s="73"/>
      <c r="S46" s="73"/>
      <c r="T46" s="73"/>
      <c r="U46" s="127"/>
      <c r="V46" s="73"/>
      <c r="W46" s="127"/>
      <c r="X46" s="73"/>
      <c r="Y46" s="127"/>
      <c r="Z46" s="73"/>
      <c r="AA46" s="73"/>
      <c r="AB46" s="31" t="s">
        <v>1307</v>
      </c>
    </row>
    <row r="47" spans="1:28" s="103" customFormat="1" ht="49.5" customHeight="1">
      <c r="A47" s="73">
        <v>8</v>
      </c>
      <c r="B47" s="72" t="s">
        <v>1130</v>
      </c>
      <c r="C47" s="72" t="s">
        <v>1131</v>
      </c>
      <c r="D47" s="73" t="s">
        <v>1132</v>
      </c>
      <c r="E47" s="73" t="s">
        <v>1022</v>
      </c>
      <c r="F47" s="79">
        <v>103894</v>
      </c>
      <c r="G47" s="79">
        <v>1163000000</v>
      </c>
      <c r="H47" s="115">
        <v>50</v>
      </c>
      <c r="I47" s="79">
        <v>1163000000</v>
      </c>
      <c r="J47" s="79">
        <f t="shared" si="3"/>
        <v>0</v>
      </c>
      <c r="K47" s="79"/>
      <c r="L47" s="77"/>
      <c r="M47" s="77"/>
      <c r="N47" s="73"/>
      <c r="O47" s="127"/>
      <c r="P47" s="73"/>
      <c r="Q47" s="127"/>
      <c r="R47" s="73"/>
      <c r="S47" s="73"/>
      <c r="T47" s="73"/>
      <c r="U47" s="127"/>
      <c r="V47" s="73"/>
      <c r="W47" s="127"/>
      <c r="X47" s="73"/>
      <c r="Y47" s="127"/>
      <c r="Z47" s="73"/>
      <c r="AA47" s="73"/>
      <c r="AB47" s="31" t="s">
        <v>1307</v>
      </c>
    </row>
    <row r="48" spans="1:28" s="103" customFormat="1" ht="49.5" customHeight="1">
      <c r="A48" s="73">
        <v>9</v>
      </c>
      <c r="B48" s="72" t="s">
        <v>1144</v>
      </c>
      <c r="C48" s="72" t="s">
        <v>1133</v>
      </c>
      <c r="D48" s="73" t="s">
        <v>1134</v>
      </c>
      <c r="E48" s="73" t="s">
        <v>1101</v>
      </c>
      <c r="F48" s="79">
        <v>2612000</v>
      </c>
      <c r="G48" s="79">
        <v>2586300000</v>
      </c>
      <c r="H48" s="115"/>
      <c r="I48" s="79">
        <v>400000000</v>
      </c>
      <c r="J48" s="79">
        <f t="shared" si="3"/>
        <v>2186300000</v>
      </c>
      <c r="K48" s="79"/>
      <c r="L48" s="77"/>
      <c r="M48" s="77"/>
      <c r="N48" s="73"/>
      <c r="O48" s="127"/>
      <c r="P48" s="73"/>
      <c r="Q48" s="127"/>
      <c r="R48" s="73"/>
      <c r="S48" s="73"/>
      <c r="T48" s="73"/>
      <c r="U48" s="127"/>
      <c r="V48" s="73"/>
      <c r="W48" s="127"/>
      <c r="X48" s="73"/>
      <c r="Y48" s="127"/>
      <c r="Z48" s="73"/>
      <c r="AA48" s="73"/>
      <c r="AB48" s="31" t="s">
        <v>1307</v>
      </c>
    </row>
    <row r="49" spans="1:28" s="103" customFormat="1" ht="49.5" customHeight="1">
      <c r="A49" s="73">
        <v>10</v>
      </c>
      <c r="B49" s="72" t="s">
        <v>1147</v>
      </c>
      <c r="C49" s="72" t="s">
        <v>1357</v>
      </c>
      <c r="D49" s="73" t="s">
        <v>1148</v>
      </c>
      <c r="E49" s="73" t="s">
        <v>1022</v>
      </c>
      <c r="F49" s="79">
        <v>1620000</v>
      </c>
      <c r="G49" s="79">
        <v>20000000000</v>
      </c>
      <c r="H49" s="115"/>
      <c r="I49" s="79">
        <f>G49*0.15</f>
        <v>3000000000</v>
      </c>
      <c r="J49" s="79">
        <f t="shared" si="3"/>
        <v>17000000000</v>
      </c>
      <c r="K49" s="79"/>
      <c r="L49" s="77"/>
      <c r="M49" s="77"/>
      <c r="N49" s="73"/>
      <c r="O49" s="127"/>
      <c r="P49" s="73"/>
      <c r="Q49" s="127"/>
      <c r="R49" s="73"/>
      <c r="S49" s="73"/>
      <c r="T49" s="73"/>
      <c r="U49" s="127"/>
      <c r="V49" s="73"/>
      <c r="W49" s="127"/>
      <c r="X49" s="73"/>
      <c r="Y49" s="127"/>
      <c r="Z49" s="73"/>
      <c r="AA49" s="73"/>
      <c r="AB49" s="31" t="s">
        <v>1307</v>
      </c>
    </row>
    <row r="50" spans="1:28" s="103" customFormat="1" ht="49.5" customHeight="1">
      <c r="A50" s="73">
        <v>11</v>
      </c>
      <c r="B50" s="72" t="s">
        <v>1147</v>
      </c>
      <c r="C50" s="72" t="s">
        <v>1358</v>
      </c>
      <c r="D50" s="73" t="s">
        <v>1360</v>
      </c>
      <c r="E50" s="73" t="s">
        <v>1359</v>
      </c>
      <c r="F50" s="79">
        <v>800000</v>
      </c>
      <c r="G50" s="79">
        <f>8000000*23155</f>
        <v>185240000000</v>
      </c>
      <c r="H50" s="115"/>
      <c r="I50" s="79"/>
      <c r="J50" s="79"/>
      <c r="K50" s="79"/>
      <c r="L50" s="77"/>
      <c r="M50" s="77"/>
      <c r="N50" s="73"/>
      <c r="O50" s="127"/>
      <c r="P50" s="73"/>
      <c r="Q50" s="127"/>
      <c r="R50" s="73"/>
      <c r="S50" s="73"/>
      <c r="T50" s="73"/>
      <c r="U50" s="127"/>
      <c r="V50" s="73"/>
      <c r="W50" s="127"/>
      <c r="X50" s="73"/>
      <c r="Y50" s="127"/>
      <c r="Z50" s="73"/>
      <c r="AA50" s="73"/>
      <c r="AB50" s="31" t="s">
        <v>1307</v>
      </c>
    </row>
    <row r="51" spans="1:28" s="60" customFormat="1" ht="49.5" customHeight="1">
      <c r="A51" s="73">
        <v>12</v>
      </c>
      <c r="B51" s="122" t="s">
        <v>320</v>
      </c>
      <c r="C51" s="122" t="s">
        <v>927</v>
      </c>
      <c r="D51" s="121" t="s">
        <v>1192</v>
      </c>
      <c r="E51" s="73" t="s">
        <v>1193</v>
      </c>
      <c r="F51" s="123">
        <v>1701000</v>
      </c>
      <c r="G51" s="125">
        <v>11650000000</v>
      </c>
      <c r="H51" s="124"/>
      <c r="I51" s="79">
        <f>G51*0.15</f>
        <v>1747500000</v>
      </c>
      <c r="J51" s="79">
        <f>G51-I51</f>
        <v>9902500000</v>
      </c>
      <c r="K51" s="79"/>
      <c r="L51" s="77"/>
      <c r="M51" s="77"/>
      <c r="N51" s="159"/>
      <c r="O51" s="160"/>
      <c r="P51" s="159"/>
      <c r="Q51" s="160"/>
      <c r="R51" s="159"/>
      <c r="S51" s="61"/>
      <c r="T51" s="159"/>
      <c r="U51" s="160"/>
      <c r="V51" s="159"/>
      <c r="W51" s="160"/>
      <c r="X51" s="160"/>
      <c r="Y51" s="160"/>
      <c r="Z51" s="159"/>
      <c r="AA51" s="73"/>
      <c r="AB51" s="31" t="s">
        <v>1307</v>
      </c>
    </row>
    <row r="52" spans="1:28" s="103" customFormat="1" ht="50.25" customHeight="1">
      <c r="A52" s="73">
        <v>13</v>
      </c>
      <c r="B52" s="72" t="s">
        <v>1288</v>
      </c>
      <c r="C52" s="72" t="s">
        <v>1289</v>
      </c>
      <c r="D52" s="73" t="s">
        <v>1045</v>
      </c>
      <c r="E52" s="73" t="s">
        <v>1308</v>
      </c>
      <c r="F52" s="79">
        <v>3180000</v>
      </c>
      <c r="G52" s="79"/>
      <c r="H52" s="115"/>
      <c r="I52" s="79"/>
      <c r="J52" s="79"/>
      <c r="K52" s="79"/>
      <c r="L52" s="77"/>
      <c r="M52" s="77"/>
      <c r="N52" s="73"/>
      <c r="O52" s="127"/>
      <c r="P52" s="73"/>
      <c r="Q52" s="127"/>
      <c r="R52" s="73"/>
      <c r="S52" s="73"/>
      <c r="T52" s="73"/>
      <c r="U52" s="127"/>
      <c r="V52" s="73"/>
      <c r="W52" s="127"/>
      <c r="X52" s="73"/>
      <c r="Y52" s="127"/>
      <c r="Z52" s="73"/>
      <c r="AA52" s="73"/>
      <c r="AB52" s="31" t="s">
        <v>1307</v>
      </c>
    </row>
    <row r="53" spans="1:28" s="103" customFormat="1" ht="50.25" customHeight="1">
      <c r="A53" s="73">
        <v>14</v>
      </c>
      <c r="B53" s="72" t="s">
        <v>1291</v>
      </c>
      <c r="C53" s="72" t="s">
        <v>1292</v>
      </c>
      <c r="D53" s="73" t="s">
        <v>1293</v>
      </c>
      <c r="E53" s="73" t="s">
        <v>1309</v>
      </c>
      <c r="F53" s="79">
        <v>970000</v>
      </c>
      <c r="G53" s="79"/>
      <c r="H53" s="115"/>
      <c r="I53" s="79"/>
      <c r="J53" s="79"/>
      <c r="K53" s="79"/>
      <c r="L53" s="77"/>
      <c r="M53" s="77"/>
      <c r="N53" s="73"/>
      <c r="O53" s="127"/>
      <c r="P53" s="73"/>
      <c r="Q53" s="127"/>
      <c r="R53" s="73"/>
      <c r="S53" s="73"/>
      <c r="T53" s="73"/>
      <c r="U53" s="127"/>
      <c r="V53" s="73"/>
      <c r="W53" s="127"/>
      <c r="X53" s="73"/>
      <c r="Y53" s="127"/>
      <c r="Z53" s="73"/>
      <c r="AA53" s="73"/>
      <c r="AB53" s="31" t="s">
        <v>1307</v>
      </c>
    </row>
    <row r="54" spans="1:28" s="103" customFormat="1" ht="49.5" customHeight="1">
      <c r="A54" s="73">
        <v>15</v>
      </c>
      <c r="B54" s="72" t="s">
        <v>1283</v>
      </c>
      <c r="C54" s="72" t="s">
        <v>1284</v>
      </c>
      <c r="D54" s="150" t="s">
        <v>91</v>
      </c>
      <c r="E54" s="150"/>
      <c r="F54" s="151">
        <v>80000</v>
      </c>
      <c r="G54" s="151">
        <v>53854340</v>
      </c>
      <c r="H54" s="152"/>
      <c r="I54" s="151">
        <f>G54</f>
        <v>53854340</v>
      </c>
      <c r="J54" s="151">
        <f t="shared" si="3"/>
        <v>0</v>
      </c>
      <c r="K54" s="79"/>
      <c r="L54" s="77"/>
      <c r="M54" s="77"/>
      <c r="N54" s="73"/>
      <c r="O54" s="127"/>
      <c r="P54" s="73"/>
      <c r="Q54" s="127"/>
      <c r="R54" s="73"/>
      <c r="S54" s="73"/>
      <c r="T54" s="73"/>
      <c r="U54" s="127"/>
      <c r="V54" s="73"/>
      <c r="W54" s="127"/>
      <c r="X54" s="73"/>
      <c r="Y54" s="127"/>
      <c r="Z54" s="73"/>
      <c r="AA54" s="73"/>
      <c r="AB54" s="73" t="s">
        <v>1301</v>
      </c>
    </row>
    <row r="55" spans="1:28" s="103" customFormat="1" ht="49.5" customHeight="1">
      <c r="A55" s="73">
        <v>16</v>
      </c>
      <c r="B55" s="72" t="s">
        <v>1346</v>
      </c>
      <c r="C55" s="72" t="s">
        <v>1347</v>
      </c>
      <c r="D55" s="150" t="s">
        <v>1348</v>
      </c>
      <c r="E55" s="150" t="s">
        <v>1349</v>
      </c>
      <c r="F55" s="151">
        <v>5000000</v>
      </c>
      <c r="G55" s="151"/>
      <c r="H55" s="152"/>
      <c r="I55" s="151"/>
      <c r="J55" s="151"/>
      <c r="K55" s="79"/>
      <c r="L55" s="77"/>
      <c r="M55" s="77"/>
      <c r="N55" s="73"/>
      <c r="O55" s="127"/>
      <c r="P55" s="73"/>
      <c r="Q55" s="127"/>
      <c r="R55" s="73"/>
      <c r="S55" s="73"/>
      <c r="T55" s="73"/>
      <c r="U55" s="127"/>
      <c r="V55" s="73"/>
      <c r="W55" s="127"/>
      <c r="X55" s="73"/>
      <c r="Y55" s="127"/>
      <c r="Z55" s="73"/>
      <c r="AA55" s="73"/>
      <c r="AB55" s="73" t="s">
        <v>1301</v>
      </c>
    </row>
    <row r="56" spans="1:28" s="103" customFormat="1" ht="69" customHeight="1">
      <c r="A56" s="73">
        <v>17</v>
      </c>
      <c r="B56" s="72" t="s">
        <v>1102</v>
      </c>
      <c r="C56" s="72" t="s">
        <v>1060</v>
      </c>
      <c r="D56" s="73" t="s">
        <v>1061</v>
      </c>
      <c r="E56" s="73" t="s">
        <v>1062</v>
      </c>
      <c r="F56" s="79">
        <v>1743730</v>
      </c>
      <c r="G56" s="79">
        <f>2.278*23000*1000000</f>
        <v>52394000000</v>
      </c>
      <c r="H56" s="115">
        <v>2278</v>
      </c>
      <c r="I56" s="79">
        <f>G56*15%</f>
        <v>7859100000</v>
      </c>
      <c r="J56" s="79">
        <f>G56-I56</f>
        <v>44534900000</v>
      </c>
      <c r="K56" s="79"/>
      <c r="L56" s="77"/>
      <c r="M56" s="77" t="s">
        <v>1063</v>
      </c>
      <c r="N56" s="73"/>
      <c r="O56" s="127"/>
      <c r="P56" s="73"/>
      <c r="Q56" s="127"/>
      <c r="R56" s="73"/>
      <c r="S56" s="73"/>
      <c r="T56" s="73"/>
      <c r="U56" s="127"/>
      <c r="V56" s="73"/>
      <c r="W56" s="127"/>
      <c r="X56" s="73"/>
      <c r="Y56" s="127"/>
      <c r="Z56" s="73"/>
      <c r="AA56" s="73"/>
      <c r="AB56" s="73" t="s">
        <v>1301</v>
      </c>
    </row>
    <row r="57" spans="1:28" s="103" customFormat="1" ht="50.25" customHeight="1">
      <c r="A57" s="73">
        <v>18</v>
      </c>
      <c r="B57" s="72" t="s">
        <v>1298</v>
      </c>
      <c r="C57" s="72" t="s">
        <v>1299</v>
      </c>
      <c r="D57" s="73"/>
      <c r="E57" s="73" t="s">
        <v>670</v>
      </c>
      <c r="F57" s="79">
        <v>4000000</v>
      </c>
      <c r="G57" s="79"/>
      <c r="H57" s="115"/>
      <c r="I57" s="79"/>
      <c r="J57" s="79"/>
      <c r="K57" s="79"/>
      <c r="L57" s="77"/>
      <c r="M57" s="77"/>
      <c r="N57" s="73"/>
      <c r="O57" s="127"/>
      <c r="P57" s="73"/>
      <c r="Q57" s="127"/>
      <c r="R57" s="73"/>
      <c r="S57" s="73"/>
      <c r="T57" s="73"/>
      <c r="U57" s="127"/>
      <c r="V57" s="73"/>
      <c r="W57" s="127"/>
      <c r="X57" s="73"/>
      <c r="Y57" s="127"/>
      <c r="Z57" s="73"/>
      <c r="AA57" s="73"/>
      <c r="AB57" s="73" t="s">
        <v>1301</v>
      </c>
    </row>
    <row r="58" spans="1:28" s="103" customFormat="1" ht="50.25" customHeight="1">
      <c r="A58" s="73">
        <v>19</v>
      </c>
      <c r="B58" s="72" t="s">
        <v>1319</v>
      </c>
      <c r="C58" s="72" t="s">
        <v>1320</v>
      </c>
      <c r="D58" s="73"/>
      <c r="E58" s="73" t="s">
        <v>1097</v>
      </c>
      <c r="F58" s="79"/>
      <c r="G58" s="79"/>
      <c r="H58" s="115"/>
      <c r="I58" s="79"/>
      <c r="J58" s="79"/>
      <c r="K58" s="79"/>
      <c r="L58" s="77"/>
      <c r="M58" s="77"/>
      <c r="N58" s="73"/>
      <c r="O58" s="127"/>
      <c r="P58" s="73"/>
      <c r="Q58" s="127"/>
      <c r="R58" s="73"/>
      <c r="S58" s="73"/>
      <c r="T58" s="73"/>
      <c r="U58" s="127"/>
      <c r="V58" s="73"/>
      <c r="W58" s="127"/>
      <c r="X58" s="73"/>
      <c r="Y58" s="127"/>
      <c r="Z58" s="73"/>
      <c r="AA58" s="73" t="s">
        <v>1355</v>
      </c>
      <c r="AB58" s="73" t="s">
        <v>1301</v>
      </c>
    </row>
    <row r="59" spans="1:28" s="103" customFormat="1" ht="50.25" customHeight="1">
      <c r="A59" s="73">
        <v>20</v>
      </c>
      <c r="B59" s="72" t="s">
        <v>1295</v>
      </c>
      <c r="C59" s="72" t="s">
        <v>1296</v>
      </c>
      <c r="D59" s="73" t="s">
        <v>1297</v>
      </c>
      <c r="E59" s="73" t="s">
        <v>670</v>
      </c>
      <c r="F59" s="79">
        <v>40000</v>
      </c>
      <c r="G59" s="79">
        <v>50000000</v>
      </c>
      <c r="H59" s="115"/>
      <c r="I59" s="79"/>
      <c r="J59" s="79"/>
      <c r="K59" s="79"/>
      <c r="L59" s="77"/>
      <c r="M59" s="77"/>
      <c r="N59" s="73"/>
      <c r="O59" s="127"/>
      <c r="P59" s="73"/>
      <c r="Q59" s="127"/>
      <c r="R59" s="73"/>
      <c r="S59" s="73"/>
      <c r="T59" s="73"/>
      <c r="U59" s="127"/>
      <c r="V59" s="73"/>
      <c r="W59" s="127"/>
      <c r="X59" s="73"/>
      <c r="Y59" s="127"/>
      <c r="Z59" s="73"/>
      <c r="AA59" s="73"/>
      <c r="AB59" s="73" t="s">
        <v>1301</v>
      </c>
    </row>
    <row r="60" spans="1:28" s="103" customFormat="1" ht="50.25" customHeight="1">
      <c r="A60" s="73">
        <v>21</v>
      </c>
      <c r="B60" s="72" t="s">
        <v>1302</v>
      </c>
      <c r="C60" s="72" t="s">
        <v>1303</v>
      </c>
      <c r="D60" s="73"/>
      <c r="E60" s="73" t="s">
        <v>1350</v>
      </c>
      <c r="F60" s="79">
        <v>2500000</v>
      </c>
      <c r="G60" s="79"/>
      <c r="H60" s="115"/>
      <c r="I60" s="79"/>
      <c r="J60" s="79"/>
      <c r="K60" s="79"/>
      <c r="L60" s="77"/>
      <c r="M60" s="77"/>
      <c r="N60" s="73"/>
      <c r="O60" s="127"/>
      <c r="P60" s="73"/>
      <c r="Q60" s="127"/>
      <c r="R60" s="73"/>
      <c r="S60" s="73"/>
      <c r="T60" s="73"/>
      <c r="U60" s="127"/>
      <c r="V60" s="73"/>
      <c r="W60" s="127"/>
      <c r="X60" s="73"/>
      <c r="Y60" s="127"/>
      <c r="Z60" s="73"/>
      <c r="AA60" s="73"/>
      <c r="AB60" s="73" t="s">
        <v>1301</v>
      </c>
    </row>
    <row r="61" spans="1:28" s="103" customFormat="1" ht="50.25" customHeight="1">
      <c r="A61" s="73">
        <v>22</v>
      </c>
      <c r="B61" s="72" t="s">
        <v>1325</v>
      </c>
      <c r="C61" s="72" t="s">
        <v>1326</v>
      </c>
      <c r="D61" s="150"/>
      <c r="E61" s="150" t="s">
        <v>1101</v>
      </c>
      <c r="F61" s="151"/>
      <c r="G61" s="151"/>
      <c r="H61" s="152"/>
      <c r="I61" s="151"/>
      <c r="J61" s="151"/>
      <c r="K61" s="79"/>
      <c r="L61" s="77"/>
      <c r="M61" s="77"/>
      <c r="N61" s="73"/>
      <c r="O61" s="127"/>
      <c r="P61" s="73"/>
      <c r="Q61" s="127"/>
      <c r="R61" s="73"/>
      <c r="S61" s="73"/>
      <c r="T61" s="73"/>
      <c r="U61" s="127"/>
      <c r="V61" s="73"/>
      <c r="W61" s="127"/>
      <c r="X61" s="73"/>
      <c r="Y61" s="127"/>
      <c r="Z61" s="73"/>
      <c r="AA61" s="73"/>
      <c r="AB61" s="73" t="s">
        <v>1301</v>
      </c>
    </row>
    <row r="62" spans="1:28" s="103" customFormat="1" ht="50.25" customHeight="1">
      <c r="A62" s="73">
        <v>23</v>
      </c>
      <c r="B62" s="72" t="s">
        <v>1327</v>
      </c>
      <c r="C62" s="72" t="s">
        <v>1328</v>
      </c>
      <c r="D62" s="150"/>
      <c r="E62" s="150" t="s">
        <v>1101</v>
      </c>
      <c r="F62" s="151"/>
      <c r="G62" s="151"/>
      <c r="H62" s="152"/>
      <c r="I62" s="151"/>
      <c r="J62" s="151"/>
      <c r="K62" s="79"/>
      <c r="L62" s="77"/>
      <c r="M62" s="77"/>
      <c r="N62" s="73"/>
      <c r="O62" s="127"/>
      <c r="P62" s="73"/>
      <c r="Q62" s="127"/>
      <c r="R62" s="73"/>
      <c r="S62" s="73"/>
      <c r="T62" s="73"/>
      <c r="U62" s="127"/>
      <c r="V62" s="73"/>
      <c r="W62" s="127"/>
      <c r="X62" s="73"/>
      <c r="Y62" s="127"/>
      <c r="Z62" s="73"/>
      <c r="AA62" s="73"/>
      <c r="AB62" s="73" t="s">
        <v>1301</v>
      </c>
    </row>
    <row r="63" spans="1:28" s="103" customFormat="1" ht="50.25" customHeight="1">
      <c r="A63" s="73">
        <v>24</v>
      </c>
      <c r="B63" s="72" t="s">
        <v>1311</v>
      </c>
      <c r="C63" s="72" t="s">
        <v>1318</v>
      </c>
      <c r="D63" s="150"/>
      <c r="E63" s="150"/>
      <c r="F63" s="151"/>
      <c r="G63" s="151"/>
      <c r="H63" s="152"/>
      <c r="I63" s="151"/>
      <c r="J63" s="151"/>
      <c r="K63" s="79"/>
      <c r="L63" s="77"/>
      <c r="M63" s="77"/>
      <c r="N63" s="73"/>
      <c r="O63" s="127"/>
      <c r="P63" s="73"/>
      <c r="Q63" s="127"/>
      <c r="R63" s="73"/>
      <c r="S63" s="73"/>
      <c r="T63" s="73"/>
      <c r="U63" s="127"/>
      <c r="V63" s="73"/>
      <c r="W63" s="127"/>
      <c r="X63" s="73"/>
      <c r="Y63" s="127"/>
      <c r="Z63" s="73"/>
      <c r="AA63" s="73"/>
      <c r="AB63" s="73" t="s">
        <v>1301</v>
      </c>
    </row>
    <row r="64" spans="1:28" s="103" customFormat="1" ht="50.25" customHeight="1">
      <c r="A64" s="73">
        <v>25</v>
      </c>
      <c r="B64" s="72" t="s">
        <v>1304</v>
      </c>
      <c r="C64" s="72" t="s">
        <v>1305</v>
      </c>
      <c r="D64" s="150"/>
      <c r="E64" s="150" t="s">
        <v>1306</v>
      </c>
      <c r="F64" s="151">
        <v>120000</v>
      </c>
      <c r="G64" s="151">
        <v>2000000000</v>
      </c>
      <c r="H64" s="152"/>
      <c r="I64" s="151"/>
      <c r="J64" s="151"/>
      <c r="K64" s="79"/>
      <c r="L64" s="77"/>
      <c r="M64" s="77"/>
      <c r="N64" s="73"/>
      <c r="O64" s="127"/>
      <c r="P64" s="73"/>
      <c r="Q64" s="127"/>
      <c r="R64" s="73"/>
      <c r="S64" s="73"/>
      <c r="T64" s="73"/>
      <c r="U64" s="127"/>
      <c r="V64" s="73"/>
      <c r="W64" s="127"/>
      <c r="X64" s="73"/>
      <c r="Y64" s="127"/>
      <c r="Z64" s="73"/>
      <c r="AA64" s="73"/>
      <c r="AB64" s="73" t="s">
        <v>1307</v>
      </c>
    </row>
    <row r="65" spans="1:28" s="103" customFormat="1" ht="58.5" customHeight="1">
      <c r="A65" s="73">
        <v>26</v>
      </c>
      <c r="B65" s="72" t="s">
        <v>1315</v>
      </c>
      <c r="C65" s="163" t="s">
        <v>1316</v>
      </c>
      <c r="D65" s="150"/>
      <c r="E65" s="150" t="s">
        <v>1317</v>
      </c>
      <c r="F65" s="151">
        <v>2400000</v>
      </c>
      <c r="G65" s="151"/>
      <c r="H65" s="152"/>
      <c r="I65" s="151"/>
      <c r="J65" s="151"/>
      <c r="K65" s="79"/>
      <c r="L65" s="77"/>
      <c r="M65" s="77"/>
      <c r="N65" s="73"/>
      <c r="O65" s="127"/>
      <c r="P65" s="73"/>
      <c r="Q65" s="127"/>
      <c r="R65" s="73"/>
      <c r="S65" s="73"/>
      <c r="T65" s="73"/>
      <c r="U65" s="127"/>
      <c r="V65" s="73"/>
      <c r="W65" s="127"/>
      <c r="X65" s="73"/>
      <c r="Y65" s="127"/>
      <c r="Z65" s="73"/>
      <c r="AA65" s="73"/>
      <c r="AB65" s="73" t="s">
        <v>1307</v>
      </c>
    </row>
    <row r="66" spans="1:28" s="103" customFormat="1" ht="50.25" customHeight="1">
      <c r="A66" s="73">
        <v>27</v>
      </c>
      <c r="B66" s="72" t="s">
        <v>1313</v>
      </c>
      <c r="C66" s="72" t="s">
        <v>1314</v>
      </c>
      <c r="D66" s="150"/>
      <c r="E66" s="73" t="s">
        <v>670</v>
      </c>
      <c r="F66" s="151"/>
      <c r="G66" s="151"/>
      <c r="H66" s="152"/>
      <c r="I66" s="151"/>
      <c r="J66" s="151"/>
      <c r="K66" s="79"/>
      <c r="L66" s="77"/>
      <c r="M66" s="77"/>
      <c r="N66" s="73"/>
      <c r="O66" s="127"/>
      <c r="P66" s="73"/>
      <c r="Q66" s="127"/>
      <c r="R66" s="73"/>
      <c r="S66" s="73"/>
      <c r="T66" s="73"/>
      <c r="U66" s="127"/>
      <c r="V66" s="73"/>
      <c r="W66" s="127"/>
      <c r="X66" s="73"/>
      <c r="Y66" s="127"/>
      <c r="Z66" s="73"/>
      <c r="AA66" s="73"/>
      <c r="AB66" s="73" t="s">
        <v>1307</v>
      </c>
    </row>
    <row r="67" spans="1:28" s="103" customFormat="1" ht="50.25" customHeight="1">
      <c r="A67" s="73">
        <v>28</v>
      </c>
      <c r="B67" s="72" t="s">
        <v>1331</v>
      </c>
      <c r="C67" s="72" t="s">
        <v>1332</v>
      </c>
      <c r="D67" s="150"/>
      <c r="E67" s="150" t="s">
        <v>1333</v>
      </c>
      <c r="F67" s="151">
        <v>65000</v>
      </c>
      <c r="G67" s="151">
        <v>61450000</v>
      </c>
      <c r="H67" s="152"/>
      <c r="I67" s="151"/>
      <c r="J67" s="151"/>
      <c r="K67" s="79"/>
      <c r="L67" s="77"/>
      <c r="M67" s="77"/>
      <c r="N67" s="73"/>
      <c r="O67" s="127"/>
      <c r="P67" s="73"/>
      <c r="Q67" s="127"/>
      <c r="R67" s="73"/>
      <c r="S67" s="73"/>
      <c r="T67" s="73"/>
      <c r="U67" s="127"/>
      <c r="V67" s="73"/>
      <c r="W67" s="127"/>
      <c r="X67" s="73"/>
      <c r="Y67" s="127"/>
      <c r="Z67" s="73"/>
      <c r="AA67" s="73"/>
      <c r="AB67" s="73" t="s">
        <v>1307</v>
      </c>
    </row>
    <row r="68" spans="1:28" s="103" customFormat="1" ht="50.25" customHeight="1">
      <c r="A68" s="73">
        <v>29</v>
      </c>
      <c r="B68" s="72" t="s">
        <v>1066</v>
      </c>
      <c r="C68" s="72" t="s">
        <v>1334</v>
      </c>
      <c r="D68" s="150"/>
      <c r="E68" s="150" t="s">
        <v>1333</v>
      </c>
      <c r="F68" s="151">
        <v>134500</v>
      </c>
      <c r="G68" s="151">
        <v>200000000</v>
      </c>
      <c r="H68" s="152"/>
      <c r="I68" s="151"/>
      <c r="J68" s="151"/>
      <c r="K68" s="79"/>
      <c r="L68" s="77"/>
      <c r="M68" s="77"/>
      <c r="N68" s="73"/>
      <c r="O68" s="127"/>
      <c r="P68" s="73"/>
      <c r="Q68" s="127"/>
      <c r="R68" s="73"/>
      <c r="S68" s="73"/>
      <c r="T68" s="73"/>
      <c r="U68" s="127"/>
      <c r="V68" s="73"/>
      <c r="W68" s="127"/>
      <c r="X68" s="73"/>
      <c r="Y68" s="127"/>
      <c r="Z68" s="73"/>
      <c r="AA68" s="73"/>
      <c r="AB68" s="73" t="s">
        <v>1307</v>
      </c>
    </row>
    <row r="69" spans="1:28" s="103" customFormat="1" ht="50.25" customHeight="1">
      <c r="A69" s="73">
        <v>30</v>
      </c>
      <c r="B69" s="72" t="s">
        <v>1351</v>
      </c>
      <c r="C69" s="72" t="s">
        <v>1352</v>
      </c>
      <c r="D69" s="150"/>
      <c r="E69" s="73" t="s">
        <v>670</v>
      </c>
      <c r="F69" s="151"/>
      <c r="G69" s="151"/>
      <c r="H69" s="152"/>
      <c r="I69" s="151"/>
      <c r="J69" s="151"/>
      <c r="K69" s="79"/>
      <c r="L69" s="77"/>
      <c r="M69" s="77"/>
      <c r="N69" s="73"/>
      <c r="O69" s="127"/>
      <c r="P69" s="73"/>
      <c r="Q69" s="127"/>
      <c r="R69" s="73"/>
      <c r="S69" s="73"/>
      <c r="T69" s="73"/>
      <c r="U69" s="127"/>
      <c r="V69" s="73"/>
      <c r="W69" s="127"/>
      <c r="X69" s="73"/>
      <c r="Y69" s="127"/>
      <c r="Z69" s="73"/>
      <c r="AA69" s="73" t="s">
        <v>1354</v>
      </c>
      <c r="AB69" s="73" t="s">
        <v>1301</v>
      </c>
    </row>
    <row r="70" spans="1:28" s="103" customFormat="1" ht="50.25" customHeight="1">
      <c r="A70" s="73">
        <v>31</v>
      </c>
      <c r="B70" s="72" t="s">
        <v>1321</v>
      </c>
      <c r="C70" s="72" t="s">
        <v>1322</v>
      </c>
      <c r="D70" s="150"/>
      <c r="E70" s="150" t="s">
        <v>1044</v>
      </c>
      <c r="F70" s="151">
        <v>23000</v>
      </c>
      <c r="G70" s="151">
        <v>700000</v>
      </c>
      <c r="H70" s="152"/>
      <c r="I70" s="151"/>
      <c r="J70" s="151"/>
      <c r="K70" s="79"/>
      <c r="L70" s="77"/>
      <c r="M70" s="77"/>
      <c r="N70" s="73"/>
      <c r="O70" s="127"/>
      <c r="P70" s="73"/>
      <c r="Q70" s="127"/>
      <c r="R70" s="73"/>
      <c r="S70" s="73"/>
      <c r="T70" s="73"/>
      <c r="U70" s="127"/>
      <c r="V70" s="73"/>
      <c r="W70" s="127"/>
      <c r="X70" s="73"/>
      <c r="Y70" s="127"/>
      <c r="Z70" s="73"/>
      <c r="AA70" s="73"/>
      <c r="AB70" s="73" t="s">
        <v>1301</v>
      </c>
    </row>
    <row r="71" spans="1:28" s="103" customFormat="1" ht="50.25" customHeight="1">
      <c r="A71" s="73">
        <v>32</v>
      </c>
      <c r="B71" s="72" t="s">
        <v>1324</v>
      </c>
      <c r="C71" s="162" t="s">
        <v>1323</v>
      </c>
      <c r="D71" s="150"/>
      <c r="E71" s="150" t="s">
        <v>1013</v>
      </c>
      <c r="F71" s="151">
        <v>11500</v>
      </c>
      <c r="G71" s="151">
        <v>450000</v>
      </c>
      <c r="H71" s="152"/>
      <c r="I71" s="151"/>
      <c r="J71" s="151"/>
      <c r="K71" s="79"/>
      <c r="L71" s="77"/>
      <c r="M71" s="77"/>
      <c r="N71" s="73"/>
      <c r="O71" s="127"/>
      <c r="P71" s="73"/>
      <c r="Q71" s="127"/>
      <c r="R71" s="73"/>
      <c r="S71" s="73"/>
      <c r="T71" s="73"/>
      <c r="U71" s="127"/>
      <c r="V71" s="73"/>
      <c r="W71" s="127"/>
      <c r="X71" s="73"/>
      <c r="Y71" s="127"/>
      <c r="Z71" s="73"/>
      <c r="AA71" s="73"/>
      <c r="AB71" s="73" t="s">
        <v>1301</v>
      </c>
    </row>
    <row r="72" spans="1:28" s="103" customFormat="1" ht="50.25" customHeight="1">
      <c r="A72" s="73">
        <v>33</v>
      </c>
      <c r="B72" s="72" t="s">
        <v>1335</v>
      </c>
      <c r="C72" s="72" t="s">
        <v>1312</v>
      </c>
      <c r="D72" s="150" t="s">
        <v>1340</v>
      </c>
      <c r="E72" s="150" t="s">
        <v>1338</v>
      </c>
      <c r="F72" s="151">
        <v>30000</v>
      </c>
      <c r="G72" s="151">
        <v>489000</v>
      </c>
      <c r="H72" s="152"/>
      <c r="I72" s="151">
        <v>189000</v>
      </c>
      <c r="J72" s="151">
        <f>G72-I72</f>
        <v>300000</v>
      </c>
      <c r="K72" s="79"/>
      <c r="L72" s="77"/>
      <c r="M72" s="77"/>
      <c r="N72" s="73"/>
      <c r="O72" s="127"/>
      <c r="P72" s="73"/>
      <c r="Q72" s="127"/>
      <c r="R72" s="73"/>
      <c r="S72" s="73"/>
      <c r="T72" s="73"/>
      <c r="U72" s="127"/>
      <c r="V72" s="73"/>
      <c r="W72" s="127"/>
      <c r="X72" s="73"/>
      <c r="Y72" s="127"/>
      <c r="Z72" s="73"/>
      <c r="AA72" s="73"/>
      <c r="AB72" s="479" t="s">
        <v>1307</v>
      </c>
    </row>
    <row r="73" spans="1:28" s="103" customFormat="1" ht="50.25" customHeight="1">
      <c r="A73" s="73">
        <v>34</v>
      </c>
      <c r="B73" s="72" t="s">
        <v>1336</v>
      </c>
      <c r="C73" s="72" t="s">
        <v>1312</v>
      </c>
      <c r="D73" s="150" t="s">
        <v>1341</v>
      </c>
      <c r="E73" s="150" t="s">
        <v>1339</v>
      </c>
      <c r="F73" s="151">
        <v>15000</v>
      </c>
      <c r="G73" s="151">
        <v>500000</v>
      </c>
      <c r="H73" s="152"/>
      <c r="I73" s="151">
        <v>300000</v>
      </c>
      <c r="J73" s="151">
        <f>G73-I73</f>
        <v>200000</v>
      </c>
      <c r="K73" s="79"/>
      <c r="L73" s="77"/>
      <c r="M73" s="77"/>
      <c r="N73" s="73"/>
      <c r="O73" s="127"/>
      <c r="P73" s="73"/>
      <c r="Q73" s="127"/>
      <c r="R73" s="73"/>
      <c r="S73" s="73"/>
      <c r="T73" s="73"/>
      <c r="U73" s="127"/>
      <c r="V73" s="73"/>
      <c r="W73" s="127"/>
      <c r="X73" s="73"/>
      <c r="Y73" s="127"/>
      <c r="Z73" s="73"/>
      <c r="AA73" s="73"/>
      <c r="AB73" s="480"/>
    </row>
    <row r="74" spans="1:28" s="103" customFormat="1" ht="50.25" customHeight="1">
      <c r="A74" s="73">
        <v>35</v>
      </c>
      <c r="B74" s="72" t="s">
        <v>1337</v>
      </c>
      <c r="C74" s="72" t="s">
        <v>1312</v>
      </c>
      <c r="D74" s="150" t="s">
        <v>1342</v>
      </c>
      <c r="E74" s="150" t="s">
        <v>1339</v>
      </c>
      <c r="F74" s="151">
        <v>25000</v>
      </c>
      <c r="G74" s="151">
        <v>800000</v>
      </c>
      <c r="H74" s="152"/>
      <c r="I74" s="151">
        <v>500000</v>
      </c>
      <c r="J74" s="151">
        <f>G74-I74</f>
        <v>300000</v>
      </c>
      <c r="K74" s="79"/>
      <c r="L74" s="77"/>
      <c r="M74" s="77"/>
      <c r="N74" s="73"/>
      <c r="O74" s="127"/>
      <c r="P74" s="73"/>
      <c r="Q74" s="127"/>
      <c r="R74" s="73"/>
      <c r="S74" s="73"/>
      <c r="T74" s="73"/>
      <c r="U74" s="127"/>
      <c r="V74" s="73"/>
      <c r="W74" s="127"/>
      <c r="X74" s="73"/>
      <c r="Y74" s="127"/>
      <c r="Z74" s="73"/>
      <c r="AA74" s="73"/>
      <c r="AB74" s="480"/>
    </row>
    <row r="75" spans="1:28" s="103" customFormat="1" ht="50.25" customHeight="1">
      <c r="A75" s="73">
        <v>36</v>
      </c>
      <c r="B75" s="72" t="s">
        <v>1343</v>
      </c>
      <c r="C75" s="72" t="s">
        <v>1312</v>
      </c>
      <c r="D75" s="150" t="s">
        <v>1344</v>
      </c>
      <c r="E75" s="150" t="s">
        <v>1339</v>
      </c>
      <c r="F75" s="151">
        <v>15000</v>
      </c>
      <c r="G75" s="151">
        <v>450000</v>
      </c>
      <c r="H75" s="152"/>
      <c r="I75" s="151">
        <v>200000</v>
      </c>
      <c r="J75" s="151">
        <f>G75-I75</f>
        <v>250000</v>
      </c>
      <c r="K75" s="79"/>
      <c r="L75" s="77"/>
      <c r="M75" s="77"/>
      <c r="N75" s="73"/>
      <c r="O75" s="127"/>
      <c r="P75" s="73"/>
      <c r="Q75" s="127"/>
      <c r="R75" s="73"/>
      <c r="S75" s="73"/>
      <c r="T75" s="73"/>
      <c r="U75" s="127"/>
      <c r="V75" s="73"/>
      <c r="W75" s="127"/>
      <c r="X75" s="73"/>
      <c r="Y75" s="127"/>
      <c r="Z75" s="73"/>
      <c r="AA75" s="73"/>
      <c r="AB75" s="480"/>
    </row>
    <row r="76" spans="1:28" s="103" customFormat="1" ht="50.25" customHeight="1">
      <c r="A76" s="73">
        <v>37</v>
      </c>
      <c r="B76" s="72" t="s">
        <v>1345</v>
      </c>
      <c r="C76" s="72" t="s">
        <v>1312</v>
      </c>
      <c r="D76" s="150" t="s">
        <v>1344</v>
      </c>
      <c r="E76" s="150" t="s">
        <v>1339</v>
      </c>
      <c r="F76" s="151">
        <v>15000</v>
      </c>
      <c r="G76" s="151">
        <v>450000</v>
      </c>
      <c r="H76" s="152"/>
      <c r="I76" s="151">
        <v>200000</v>
      </c>
      <c r="J76" s="151">
        <f>G76-I76</f>
        <v>250000</v>
      </c>
      <c r="K76" s="79"/>
      <c r="L76" s="77"/>
      <c r="M76" s="77"/>
      <c r="N76" s="73"/>
      <c r="O76" s="127"/>
      <c r="P76" s="73"/>
      <c r="Q76" s="127"/>
      <c r="R76" s="73"/>
      <c r="S76" s="73"/>
      <c r="T76" s="73"/>
      <c r="U76" s="127"/>
      <c r="V76" s="73"/>
      <c r="W76" s="127"/>
      <c r="X76" s="73"/>
      <c r="Y76" s="127"/>
      <c r="Z76" s="73"/>
      <c r="AA76" s="73"/>
      <c r="AB76" s="481"/>
    </row>
    <row r="77" spans="1:28" s="103" customFormat="1" ht="50.25" customHeight="1">
      <c r="A77" s="73"/>
      <c r="B77" s="72"/>
      <c r="C77" s="72"/>
      <c r="D77" s="150"/>
      <c r="E77" s="150"/>
      <c r="F77" s="151"/>
      <c r="G77" s="151"/>
      <c r="H77" s="152"/>
      <c r="I77" s="151"/>
      <c r="J77" s="151"/>
      <c r="K77" s="79"/>
      <c r="L77" s="77"/>
      <c r="M77" s="77"/>
      <c r="N77" s="73"/>
      <c r="O77" s="127"/>
      <c r="P77" s="73"/>
      <c r="Q77" s="127"/>
      <c r="R77" s="73"/>
      <c r="S77" s="73"/>
      <c r="T77" s="73"/>
      <c r="U77" s="127"/>
      <c r="V77" s="73"/>
      <c r="W77" s="127"/>
      <c r="X77" s="73"/>
      <c r="Y77" s="127"/>
      <c r="Z77" s="73"/>
      <c r="AA77" s="73"/>
      <c r="AB77" s="161"/>
    </row>
    <row r="78" spans="1:28" s="104" customFormat="1" ht="24" customHeight="1">
      <c r="A78" s="159"/>
      <c r="B78" s="159" t="s">
        <v>1149</v>
      </c>
      <c r="C78" s="80"/>
      <c r="D78" s="159"/>
      <c r="E78" s="159"/>
      <c r="F78" s="64">
        <f aca="true" t="shared" si="4" ref="F78:K78">F39+F8+F16</f>
        <v>65853170</v>
      </c>
      <c r="G78" s="64">
        <f t="shared" si="4"/>
        <v>369850829053</v>
      </c>
      <c r="H78" s="114">
        <f t="shared" si="4"/>
        <v>5860.62</v>
      </c>
      <c r="I78" s="64">
        <f t="shared" si="4"/>
        <v>37136273554.2</v>
      </c>
      <c r="J78" s="64">
        <f t="shared" si="4"/>
        <v>144943111798.8</v>
      </c>
      <c r="K78" s="64">
        <f t="shared" si="4"/>
        <v>0</v>
      </c>
      <c r="L78" s="160"/>
      <c r="M78" s="160"/>
      <c r="N78" s="81"/>
      <c r="O78" s="160"/>
      <c r="P78" s="81"/>
      <c r="Q78" s="160"/>
      <c r="R78" s="81"/>
      <c r="S78" s="81"/>
      <c r="T78" s="81"/>
      <c r="U78" s="160"/>
      <c r="V78" s="81"/>
      <c r="W78" s="160"/>
      <c r="X78" s="81"/>
      <c r="Y78" s="160"/>
      <c r="Z78" s="81">
        <f>Z39+Z8+Z16</f>
        <v>0</v>
      </c>
      <c r="AA78" s="81"/>
      <c r="AB78" s="81"/>
    </row>
    <row r="79" spans="1:28" s="102" customFormat="1" ht="15">
      <c r="A79" s="105"/>
      <c r="D79" s="105"/>
      <c r="E79" s="105"/>
      <c r="F79" s="106"/>
      <c r="G79" s="106"/>
      <c r="H79" s="106"/>
      <c r="I79" s="106"/>
      <c r="J79" s="106"/>
      <c r="K79" s="106"/>
      <c r="L79" s="128"/>
      <c r="M79" s="128"/>
      <c r="N79" s="105"/>
      <c r="O79" s="128"/>
      <c r="P79" s="105"/>
      <c r="Q79" s="128"/>
      <c r="R79" s="105"/>
      <c r="S79" s="105"/>
      <c r="T79" s="105"/>
      <c r="U79" s="128"/>
      <c r="V79" s="105"/>
      <c r="W79" s="128"/>
      <c r="X79" s="105"/>
      <c r="Y79" s="128"/>
      <c r="Z79" s="105"/>
      <c r="AA79" s="105"/>
      <c r="AB79" s="105"/>
    </row>
    <row r="80" spans="1:28" s="102" customFormat="1" ht="15">
      <c r="A80" s="105"/>
      <c r="D80" s="105"/>
      <c r="E80" s="105"/>
      <c r="F80" s="106"/>
      <c r="G80" s="106"/>
      <c r="H80" s="106"/>
      <c r="I80" s="106"/>
      <c r="J80" s="106"/>
      <c r="K80" s="106"/>
      <c r="L80" s="128"/>
      <c r="M80" s="128"/>
      <c r="N80" s="105"/>
      <c r="O80" s="128"/>
      <c r="P80" s="105"/>
      <c r="Q80" s="128"/>
      <c r="R80" s="105"/>
      <c r="S80" s="105"/>
      <c r="T80" s="105"/>
      <c r="U80" s="128"/>
      <c r="V80" s="105"/>
      <c r="W80" s="128"/>
      <c r="X80" s="105"/>
      <c r="Y80" s="128"/>
      <c r="Z80" s="105"/>
      <c r="AA80" s="105"/>
      <c r="AB80" s="105"/>
    </row>
    <row r="81" spans="1:28" s="102" customFormat="1" ht="15">
      <c r="A81" s="105"/>
      <c r="D81" s="105"/>
      <c r="E81" s="105"/>
      <c r="F81" s="106"/>
      <c r="G81" s="106"/>
      <c r="H81" s="106"/>
      <c r="I81" s="106"/>
      <c r="J81" s="106"/>
      <c r="K81" s="106"/>
      <c r="L81" s="128"/>
      <c r="M81" s="128"/>
      <c r="N81" s="105"/>
      <c r="O81" s="128"/>
      <c r="P81" s="105"/>
      <c r="Q81" s="128"/>
      <c r="R81" s="105"/>
      <c r="S81" s="105"/>
      <c r="T81" s="105"/>
      <c r="U81" s="128"/>
      <c r="V81" s="105"/>
      <c r="W81" s="128"/>
      <c r="X81" s="105"/>
      <c r="Y81" s="128"/>
      <c r="Z81" s="105"/>
      <c r="AA81" s="105"/>
      <c r="AB81" s="105"/>
    </row>
    <row r="82" spans="1:28" s="102" customFormat="1" ht="15">
      <c r="A82" s="105"/>
      <c r="D82" s="105"/>
      <c r="E82" s="105"/>
      <c r="F82" s="106"/>
      <c r="G82" s="106"/>
      <c r="H82" s="106"/>
      <c r="I82" s="106"/>
      <c r="J82" s="106"/>
      <c r="K82" s="106"/>
      <c r="L82" s="128"/>
      <c r="M82" s="128"/>
      <c r="N82" s="105"/>
      <c r="O82" s="128"/>
      <c r="P82" s="105"/>
      <c r="Q82" s="128"/>
      <c r="R82" s="105"/>
      <c r="S82" s="105"/>
      <c r="T82" s="105"/>
      <c r="U82" s="128"/>
      <c r="V82" s="105"/>
      <c r="W82" s="128"/>
      <c r="X82" s="105"/>
      <c r="Y82" s="128"/>
      <c r="Z82" s="105"/>
      <c r="AA82" s="105"/>
      <c r="AB82" s="105"/>
    </row>
    <row r="83" spans="1:28" s="102" customFormat="1" ht="15">
      <c r="A83" s="105"/>
      <c r="D83" s="105"/>
      <c r="E83" s="105"/>
      <c r="F83" s="106"/>
      <c r="G83" s="106"/>
      <c r="H83" s="106"/>
      <c r="I83" s="106"/>
      <c r="J83" s="106"/>
      <c r="K83" s="106"/>
      <c r="L83" s="128"/>
      <c r="M83" s="128"/>
      <c r="N83" s="105"/>
      <c r="O83" s="128"/>
      <c r="P83" s="105"/>
      <c r="Q83" s="128"/>
      <c r="R83" s="105"/>
      <c r="S83" s="105"/>
      <c r="T83" s="105"/>
      <c r="U83" s="128"/>
      <c r="V83" s="105"/>
      <c r="W83" s="128"/>
      <c r="X83" s="105"/>
      <c r="Y83" s="128"/>
      <c r="Z83" s="105"/>
      <c r="AA83" s="105"/>
      <c r="AB83" s="105"/>
    </row>
    <row r="84" spans="1:28" s="102" customFormat="1" ht="15">
      <c r="A84" s="105"/>
      <c r="D84" s="105"/>
      <c r="E84" s="105"/>
      <c r="F84" s="106"/>
      <c r="G84" s="106"/>
      <c r="H84" s="106"/>
      <c r="I84" s="106"/>
      <c r="J84" s="106"/>
      <c r="K84" s="106"/>
      <c r="L84" s="128"/>
      <c r="M84" s="128"/>
      <c r="N84" s="105"/>
      <c r="O84" s="128"/>
      <c r="P84" s="105"/>
      <c r="Q84" s="128"/>
      <c r="R84" s="105"/>
      <c r="S84" s="105"/>
      <c r="T84" s="105"/>
      <c r="U84" s="128"/>
      <c r="V84" s="105"/>
      <c r="W84" s="128"/>
      <c r="X84" s="105"/>
      <c r="Y84" s="128"/>
      <c r="Z84" s="105"/>
      <c r="AA84" s="105"/>
      <c r="AB84" s="105"/>
    </row>
    <row r="85" spans="1:28" s="102" customFormat="1" ht="15">
      <c r="A85" s="105"/>
      <c r="D85" s="105"/>
      <c r="E85" s="105"/>
      <c r="F85" s="106"/>
      <c r="G85" s="106"/>
      <c r="H85" s="106"/>
      <c r="I85" s="106"/>
      <c r="J85" s="106"/>
      <c r="K85" s="106"/>
      <c r="L85" s="128"/>
      <c r="M85" s="128"/>
      <c r="N85" s="105"/>
      <c r="O85" s="128"/>
      <c r="P85" s="105"/>
      <c r="Q85" s="128"/>
      <c r="R85" s="105"/>
      <c r="S85" s="105"/>
      <c r="T85" s="105"/>
      <c r="U85" s="128"/>
      <c r="V85" s="105"/>
      <c r="W85" s="128"/>
      <c r="X85" s="105"/>
      <c r="Y85" s="128"/>
      <c r="Z85" s="105"/>
      <c r="AA85" s="105"/>
      <c r="AB85" s="105"/>
    </row>
    <row r="86" spans="1:28" s="102" customFormat="1" ht="15">
      <c r="A86" s="105"/>
      <c r="D86" s="105"/>
      <c r="E86" s="105"/>
      <c r="F86" s="106"/>
      <c r="G86" s="106"/>
      <c r="H86" s="106"/>
      <c r="I86" s="106"/>
      <c r="J86" s="106"/>
      <c r="K86" s="106"/>
      <c r="L86" s="128"/>
      <c r="M86" s="128"/>
      <c r="N86" s="105"/>
      <c r="O86" s="128"/>
      <c r="P86" s="105"/>
      <c r="Q86" s="128"/>
      <c r="R86" s="105"/>
      <c r="S86" s="105"/>
      <c r="T86" s="105"/>
      <c r="U86" s="128"/>
      <c r="V86" s="105"/>
      <c r="W86" s="128"/>
      <c r="X86" s="105"/>
      <c r="Y86" s="128"/>
      <c r="Z86" s="105"/>
      <c r="AA86" s="105"/>
      <c r="AB86" s="105"/>
    </row>
    <row r="87" spans="1:28" s="102" customFormat="1" ht="15">
      <c r="A87" s="105"/>
      <c r="D87" s="105"/>
      <c r="E87" s="105"/>
      <c r="F87" s="106"/>
      <c r="G87" s="106"/>
      <c r="H87" s="106"/>
      <c r="I87" s="106"/>
      <c r="J87" s="106"/>
      <c r="K87" s="106"/>
      <c r="L87" s="128"/>
      <c r="M87" s="128"/>
      <c r="N87" s="105"/>
      <c r="O87" s="128"/>
      <c r="P87" s="105"/>
      <c r="Q87" s="128"/>
      <c r="R87" s="105"/>
      <c r="S87" s="105"/>
      <c r="T87" s="105"/>
      <c r="U87" s="128"/>
      <c r="V87" s="105"/>
      <c r="W87" s="128"/>
      <c r="X87" s="105"/>
      <c r="Y87" s="128"/>
      <c r="Z87" s="105"/>
      <c r="AA87" s="105"/>
      <c r="AB87" s="105"/>
    </row>
    <row r="88" spans="1:28" s="102" customFormat="1" ht="15">
      <c r="A88" s="105"/>
      <c r="D88" s="105"/>
      <c r="E88" s="105"/>
      <c r="F88" s="106"/>
      <c r="G88" s="106"/>
      <c r="H88" s="106"/>
      <c r="I88" s="106"/>
      <c r="J88" s="106"/>
      <c r="K88" s="106"/>
      <c r="L88" s="128"/>
      <c r="M88" s="128"/>
      <c r="N88" s="105"/>
      <c r="O88" s="128"/>
      <c r="P88" s="105"/>
      <c r="Q88" s="128"/>
      <c r="R88" s="105"/>
      <c r="S88" s="105"/>
      <c r="T88" s="105"/>
      <c r="U88" s="128"/>
      <c r="V88" s="105"/>
      <c r="W88" s="128"/>
      <c r="X88" s="105"/>
      <c r="Y88" s="128"/>
      <c r="Z88" s="105"/>
      <c r="AA88" s="105"/>
      <c r="AB88" s="105"/>
    </row>
    <row r="89" spans="1:28" s="102" customFormat="1" ht="15">
      <c r="A89" s="105"/>
      <c r="D89" s="105"/>
      <c r="E89" s="105"/>
      <c r="F89" s="106"/>
      <c r="G89" s="106"/>
      <c r="H89" s="106"/>
      <c r="I89" s="106"/>
      <c r="J89" s="106"/>
      <c r="K89" s="106"/>
      <c r="L89" s="128"/>
      <c r="M89" s="128"/>
      <c r="N89" s="105"/>
      <c r="O89" s="128"/>
      <c r="P89" s="105"/>
      <c r="Q89" s="128"/>
      <c r="R89" s="105"/>
      <c r="S89" s="105"/>
      <c r="T89" s="105"/>
      <c r="U89" s="128"/>
      <c r="V89" s="105"/>
      <c r="W89" s="128"/>
      <c r="X89" s="105"/>
      <c r="Y89" s="128"/>
      <c r="Z89" s="105"/>
      <c r="AA89" s="105"/>
      <c r="AB89" s="105"/>
    </row>
    <row r="90" spans="1:28" s="102" customFormat="1" ht="15">
      <c r="A90" s="105"/>
      <c r="D90" s="105"/>
      <c r="E90" s="105"/>
      <c r="F90" s="106"/>
      <c r="G90" s="106"/>
      <c r="H90" s="106"/>
      <c r="I90" s="106"/>
      <c r="J90" s="106"/>
      <c r="K90" s="106"/>
      <c r="L90" s="128"/>
      <c r="M90" s="128"/>
      <c r="N90" s="105"/>
      <c r="O90" s="128"/>
      <c r="P90" s="105"/>
      <c r="Q90" s="128"/>
      <c r="R90" s="105"/>
      <c r="S90" s="105"/>
      <c r="T90" s="105"/>
      <c r="U90" s="128"/>
      <c r="V90" s="105"/>
      <c r="W90" s="128"/>
      <c r="X90" s="105"/>
      <c r="Y90" s="128"/>
      <c r="Z90" s="105"/>
      <c r="AA90" s="105"/>
      <c r="AB90" s="105"/>
    </row>
    <row r="91" spans="1:28" s="102" customFormat="1" ht="15">
      <c r="A91" s="105"/>
      <c r="D91" s="105"/>
      <c r="E91" s="105"/>
      <c r="F91" s="106"/>
      <c r="G91" s="106"/>
      <c r="H91" s="106"/>
      <c r="I91" s="106"/>
      <c r="J91" s="106"/>
      <c r="K91" s="106"/>
      <c r="L91" s="128"/>
      <c r="M91" s="128"/>
      <c r="N91" s="105"/>
      <c r="O91" s="128"/>
      <c r="P91" s="105"/>
      <c r="Q91" s="128"/>
      <c r="R91" s="105"/>
      <c r="S91" s="105"/>
      <c r="T91" s="105"/>
      <c r="U91" s="128"/>
      <c r="V91" s="105"/>
      <c r="W91" s="128"/>
      <c r="X91" s="105"/>
      <c r="Y91" s="128"/>
      <c r="Z91" s="105"/>
      <c r="AA91" s="105"/>
      <c r="AB91" s="105"/>
    </row>
    <row r="92" spans="1:28" s="102" customFormat="1" ht="15">
      <c r="A92" s="105"/>
      <c r="D92" s="105"/>
      <c r="E92" s="105"/>
      <c r="F92" s="106"/>
      <c r="G92" s="106"/>
      <c r="H92" s="106"/>
      <c r="I92" s="106"/>
      <c r="J92" s="106"/>
      <c r="K92" s="106"/>
      <c r="L92" s="128"/>
      <c r="M92" s="128"/>
      <c r="N92" s="105"/>
      <c r="O92" s="128"/>
      <c r="P92" s="105"/>
      <c r="Q92" s="128"/>
      <c r="R92" s="105"/>
      <c r="S92" s="105"/>
      <c r="T92" s="105"/>
      <c r="U92" s="128"/>
      <c r="V92" s="105"/>
      <c r="W92" s="128"/>
      <c r="X92" s="105"/>
      <c r="Y92" s="128"/>
      <c r="Z92" s="105"/>
      <c r="AA92" s="105"/>
      <c r="AB92" s="105"/>
    </row>
    <row r="93" spans="1:28" s="102" customFormat="1" ht="15">
      <c r="A93" s="105"/>
      <c r="D93" s="105"/>
      <c r="E93" s="105"/>
      <c r="F93" s="106"/>
      <c r="G93" s="106"/>
      <c r="H93" s="106"/>
      <c r="I93" s="106"/>
      <c r="J93" s="106"/>
      <c r="K93" s="106"/>
      <c r="L93" s="128"/>
      <c r="M93" s="128"/>
      <c r="N93" s="105"/>
      <c r="O93" s="128"/>
      <c r="P93" s="105"/>
      <c r="Q93" s="128"/>
      <c r="R93" s="105"/>
      <c r="S93" s="105"/>
      <c r="T93" s="105"/>
      <c r="U93" s="128"/>
      <c r="V93" s="105"/>
      <c r="W93" s="128"/>
      <c r="X93" s="105"/>
      <c r="Y93" s="128"/>
      <c r="Z93" s="105"/>
      <c r="AA93" s="105"/>
      <c r="AB93" s="105"/>
    </row>
    <row r="94" spans="1:28" s="102" customFormat="1" ht="15">
      <c r="A94" s="105"/>
      <c r="D94" s="105"/>
      <c r="E94" s="105"/>
      <c r="F94" s="106"/>
      <c r="G94" s="106"/>
      <c r="H94" s="106"/>
      <c r="I94" s="106"/>
      <c r="J94" s="106"/>
      <c r="K94" s="106"/>
      <c r="L94" s="128"/>
      <c r="M94" s="128"/>
      <c r="N94" s="105"/>
      <c r="O94" s="128"/>
      <c r="P94" s="105"/>
      <c r="Q94" s="128"/>
      <c r="R94" s="105"/>
      <c r="S94" s="105"/>
      <c r="T94" s="105"/>
      <c r="U94" s="128"/>
      <c r="V94" s="105"/>
      <c r="W94" s="128"/>
      <c r="X94" s="105"/>
      <c r="Y94" s="128"/>
      <c r="Z94" s="105"/>
      <c r="AA94" s="105"/>
      <c r="AB94" s="105"/>
    </row>
    <row r="95" spans="1:28" s="102" customFormat="1" ht="15">
      <c r="A95" s="105"/>
      <c r="D95" s="105"/>
      <c r="E95" s="105"/>
      <c r="F95" s="106"/>
      <c r="G95" s="106"/>
      <c r="H95" s="106"/>
      <c r="I95" s="106"/>
      <c r="J95" s="106"/>
      <c r="K95" s="106"/>
      <c r="L95" s="128"/>
      <c r="M95" s="128"/>
      <c r="N95" s="105"/>
      <c r="O95" s="128"/>
      <c r="P95" s="105"/>
      <c r="Q95" s="128"/>
      <c r="R95" s="105"/>
      <c r="S95" s="105"/>
      <c r="T95" s="105"/>
      <c r="U95" s="128"/>
      <c r="V95" s="105"/>
      <c r="W95" s="128"/>
      <c r="X95" s="105"/>
      <c r="Y95" s="128"/>
      <c r="Z95" s="105"/>
      <c r="AA95" s="105"/>
      <c r="AB95" s="105"/>
    </row>
    <row r="96" spans="1:28" s="102" customFormat="1" ht="15">
      <c r="A96" s="105"/>
      <c r="D96" s="105"/>
      <c r="E96" s="105"/>
      <c r="F96" s="106"/>
      <c r="G96" s="106"/>
      <c r="H96" s="106"/>
      <c r="I96" s="106"/>
      <c r="J96" s="106"/>
      <c r="K96" s="106"/>
      <c r="L96" s="128"/>
      <c r="M96" s="128"/>
      <c r="N96" s="105"/>
      <c r="O96" s="128"/>
      <c r="P96" s="105"/>
      <c r="Q96" s="128"/>
      <c r="R96" s="105"/>
      <c r="S96" s="105"/>
      <c r="T96" s="105"/>
      <c r="U96" s="128"/>
      <c r="V96" s="105"/>
      <c r="W96" s="128"/>
      <c r="X96" s="105"/>
      <c r="Y96" s="128"/>
      <c r="Z96" s="105"/>
      <c r="AA96" s="105"/>
      <c r="AB96" s="105"/>
    </row>
    <row r="97" spans="1:28" s="102" customFormat="1" ht="15">
      <c r="A97" s="105"/>
      <c r="D97" s="105"/>
      <c r="E97" s="105"/>
      <c r="F97" s="106"/>
      <c r="G97" s="106"/>
      <c r="H97" s="106"/>
      <c r="I97" s="106"/>
      <c r="J97" s="106"/>
      <c r="K97" s="106"/>
      <c r="L97" s="128"/>
      <c r="M97" s="128"/>
      <c r="N97" s="105"/>
      <c r="O97" s="128"/>
      <c r="P97" s="105"/>
      <c r="Q97" s="128"/>
      <c r="R97" s="105"/>
      <c r="S97" s="105"/>
      <c r="T97" s="105"/>
      <c r="U97" s="128"/>
      <c r="V97" s="105"/>
      <c r="W97" s="128"/>
      <c r="X97" s="105"/>
      <c r="Y97" s="128"/>
      <c r="Z97" s="105"/>
      <c r="AA97" s="105"/>
      <c r="AB97" s="105"/>
    </row>
    <row r="98" spans="1:28" s="102" customFormat="1" ht="15">
      <c r="A98" s="105"/>
      <c r="D98" s="105"/>
      <c r="E98" s="105"/>
      <c r="F98" s="106"/>
      <c r="G98" s="106"/>
      <c r="H98" s="106"/>
      <c r="I98" s="106"/>
      <c r="J98" s="106"/>
      <c r="K98" s="106"/>
      <c r="L98" s="128"/>
      <c r="M98" s="128"/>
      <c r="N98" s="105"/>
      <c r="O98" s="128"/>
      <c r="P98" s="105"/>
      <c r="Q98" s="128"/>
      <c r="R98" s="105"/>
      <c r="S98" s="105"/>
      <c r="T98" s="105"/>
      <c r="U98" s="128"/>
      <c r="V98" s="105"/>
      <c r="W98" s="128"/>
      <c r="X98" s="105"/>
      <c r="Y98" s="128"/>
      <c r="Z98" s="105"/>
      <c r="AA98" s="105"/>
      <c r="AB98" s="105"/>
    </row>
    <row r="99" spans="1:28" s="102" customFormat="1" ht="15">
      <c r="A99" s="105"/>
      <c r="D99" s="105"/>
      <c r="E99" s="105"/>
      <c r="F99" s="106"/>
      <c r="G99" s="106"/>
      <c r="H99" s="106"/>
      <c r="I99" s="106"/>
      <c r="J99" s="106"/>
      <c r="K99" s="106"/>
      <c r="L99" s="128"/>
      <c r="M99" s="128"/>
      <c r="N99" s="105"/>
      <c r="O99" s="128"/>
      <c r="P99" s="105"/>
      <c r="Q99" s="128"/>
      <c r="R99" s="105"/>
      <c r="S99" s="105"/>
      <c r="T99" s="105"/>
      <c r="U99" s="128"/>
      <c r="V99" s="105"/>
      <c r="W99" s="128"/>
      <c r="X99" s="105"/>
      <c r="Y99" s="128"/>
      <c r="Z99" s="105"/>
      <c r="AA99" s="105"/>
      <c r="AB99" s="105"/>
    </row>
    <row r="100" spans="1:28" s="102" customFormat="1" ht="15">
      <c r="A100" s="105"/>
      <c r="D100" s="105"/>
      <c r="E100" s="105"/>
      <c r="F100" s="106"/>
      <c r="G100" s="106"/>
      <c r="H100" s="106"/>
      <c r="I100" s="106"/>
      <c r="J100" s="106"/>
      <c r="K100" s="106"/>
      <c r="L100" s="128"/>
      <c r="M100" s="128"/>
      <c r="N100" s="105"/>
      <c r="O100" s="128"/>
      <c r="P100" s="105"/>
      <c r="Q100" s="128"/>
      <c r="R100" s="105"/>
      <c r="S100" s="105"/>
      <c r="T100" s="105"/>
      <c r="U100" s="128"/>
      <c r="V100" s="105"/>
      <c r="W100" s="128"/>
      <c r="X100" s="105"/>
      <c r="Y100" s="128"/>
      <c r="Z100" s="105"/>
      <c r="AA100" s="105"/>
      <c r="AB100" s="105"/>
    </row>
    <row r="101" spans="1:28" s="102" customFormat="1" ht="15">
      <c r="A101" s="105"/>
      <c r="D101" s="105"/>
      <c r="E101" s="105"/>
      <c r="F101" s="106"/>
      <c r="G101" s="106"/>
      <c r="H101" s="106"/>
      <c r="I101" s="106"/>
      <c r="J101" s="106"/>
      <c r="K101" s="106"/>
      <c r="L101" s="128"/>
      <c r="M101" s="128"/>
      <c r="N101" s="105"/>
      <c r="O101" s="128"/>
      <c r="P101" s="105"/>
      <c r="Q101" s="128"/>
      <c r="R101" s="105"/>
      <c r="S101" s="105"/>
      <c r="T101" s="105"/>
      <c r="U101" s="128"/>
      <c r="V101" s="105"/>
      <c r="W101" s="128"/>
      <c r="X101" s="105"/>
      <c r="Y101" s="128"/>
      <c r="Z101" s="105"/>
      <c r="AA101" s="105"/>
      <c r="AB101" s="105"/>
    </row>
    <row r="102" spans="1:28" s="102" customFormat="1" ht="15">
      <c r="A102" s="105"/>
      <c r="D102" s="105"/>
      <c r="E102" s="105"/>
      <c r="F102" s="106"/>
      <c r="G102" s="106"/>
      <c r="H102" s="106"/>
      <c r="I102" s="106"/>
      <c r="J102" s="106"/>
      <c r="K102" s="106"/>
      <c r="L102" s="128"/>
      <c r="M102" s="128"/>
      <c r="N102" s="105"/>
      <c r="O102" s="128"/>
      <c r="P102" s="105"/>
      <c r="Q102" s="128"/>
      <c r="R102" s="105"/>
      <c r="S102" s="105"/>
      <c r="T102" s="105"/>
      <c r="U102" s="128"/>
      <c r="V102" s="105"/>
      <c r="W102" s="128"/>
      <c r="X102" s="105"/>
      <c r="Y102" s="128"/>
      <c r="Z102" s="105"/>
      <c r="AA102" s="105"/>
      <c r="AB102" s="105"/>
    </row>
    <row r="103" spans="1:28" s="102" customFormat="1" ht="15">
      <c r="A103" s="105"/>
      <c r="D103" s="105"/>
      <c r="E103" s="105"/>
      <c r="F103" s="106"/>
      <c r="G103" s="106"/>
      <c r="H103" s="106"/>
      <c r="I103" s="106"/>
      <c r="J103" s="106"/>
      <c r="K103" s="106"/>
      <c r="L103" s="128"/>
      <c r="M103" s="128"/>
      <c r="N103" s="105"/>
      <c r="O103" s="128"/>
      <c r="P103" s="105"/>
      <c r="Q103" s="128"/>
      <c r="R103" s="105"/>
      <c r="S103" s="105"/>
      <c r="T103" s="105"/>
      <c r="U103" s="128"/>
      <c r="V103" s="105"/>
      <c r="W103" s="128"/>
      <c r="X103" s="105"/>
      <c r="Y103" s="128"/>
      <c r="Z103" s="105"/>
      <c r="AA103" s="105"/>
      <c r="AB103" s="105"/>
    </row>
    <row r="104" spans="1:28" s="102" customFormat="1" ht="15">
      <c r="A104" s="105"/>
      <c r="D104" s="105"/>
      <c r="E104" s="105"/>
      <c r="F104" s="106"/>
      <c r="G104" s="106"/>
      <c r="H104" s="106"/>
      <c r="I104" s="106"/>
      <c r="J104" s="106"/>
      <c r="K104" s="106"/>
      <c r="L104" s="128"/>
      <c r="M104" s="128"/>
      <c r="N104" s="105"/>
      <c r="O104" s="128"/>
      <c r="P104" s="105"/>
      <c r="Q104" s="128"/>
      <c r="R104" s="105"/>
      <c r="S104" s="105"/>
      <c r="T104" s="105"/>
      <c r="U104" s="128"/>
      <c r="V104" s="105"/>
      <c r="W104" s="128"/>
      <c r="X104" s="105"/>
      <c r="Y104" s="128"/>
      <c r="Z104" s="105"/>
      <c r="AA104" s="105"/>
      <c r="AB104" s="105"/>
    </row>
    <row r="105" spans="1:28" s="102" customFormat="1" ht="15">
      <c r="A105" s="105"/>
      <c r="D105" s="105"/>
      <c r="E105" s="105"/>
      <c r="F105" s="106"/>
      <c r="G105" s="106"/>
      <c r="H105" s="106"/>
      <c r="I105" s="106"/>
      <c r="J105" s="106"/>
      <c r="K105" s="106"/>
      <c r="L105" s="128"/>
      <c r="M105" s="128"/>
      <c r="N105" s="105"/>
      <c r="O105" s="128"/>
      <c r="P105" s="105"/>
      <c r="Q105" s="128"/>
      <c r="R105" s="105"/>
      <c r="S105" s="105"/>
      <c r="T105" s="105"/>
      <c r="U105" s="128"/>
      <c r="V105" s="105"/>
      <c r="W105" s="128"/>
      <c r="X105" s="105"/>
      <c r="Y105" s="128"/>
      <c r="Z105" s="105"/>
      <c r="AA105" s="105"/>
      <c r="AB105" s="105"/>
    </row>
    <row r="106" spans="1:28" s="102" customFormat="1" ht="15">
      <c r="A106" s="105"/>
      <c r="D106" s="105"/>
      <c r="E106" s="105"/>
      <c r="F106" s="106"/>
      <c r="G106" s="106"/>
      <c r="H106" s="106"/>
      <c r="I106" s="106"/>
      <c r="J106" s="106"/>
      <c r="K106" s="106"/>
      <c r="L106" s="128"/>
      <c r="M106" s="128"/>
      <c r="N106" s="105"/>
      <c r="O106" s="128"/>
      <c r="P106" s="105"/>
      <c r="Q106" s="128"/>
      <c r="R106" s="105"/>
      <c r="S106" s="105"/>
      <c r="T106" s="105"/>
      <c r="U106" s="128"/>
      <c r="V106" s="105"/>
      <c r="W106" s="128"/>
      <c r="X106" s="105"/>
      <c r="Y106" s="128"/>
      <c r="Z106" s="105"/>
      <c r="AA106" s="105"/>
      <c r="AB106" s="105"/>
    </row>
    <row r="107" spans="1:28" s="102" customFormat="1" ht="15">
      <c r="A107" s="105"/>
      <c r="D107" s="105"/>
      <c r="E107" s="105"/>
      <c r="F107" s="106"/>
      <c r="G107" s="106"/>
      <c r="H107" s="106"/>
      <c r="I107" s="106"/>
      <c r="J107" s="106"/>
      <c r="K107" s="106"/>
      <c r="L107" s="128"/>
      <c r="M107" s="128"/>
      <c r="N107" s="105"/>
      <c r="O107" s="128"/>
      <c r="P107" s="105"/>
      <c r="Q107" s="128"/>
      <c r="R107" s="105"/>
      <c r="S107" s="105"/>
      <c r="T107" s="105"/>
      <c r="U107" s="128"/>
      <c r="V107" s="105"/>
      <c r="W107" s="128"/>
      <c r="X107" s="105"/>
      <c r="Y107" s="128"/>
      <c r="Z107" s="105"/>
      <c r="AA107" s="105"/>
      <c r="AB107" s="105"/>
    </row>
    <row r="108" spans="1:28" s="108" customFormat="1" ht="15">
      <c r="A108" s="107"/>
      <c r="D108" s="107"/>
      <c r="E108" s="107"/>
      <c r="F108" s="109"/>
      <c r="G108" s="109"/>
      <c r="H108" s="109"/>
      <c r="I108" s="109"/>
      <c r="J108" s="109"/>
      <c r="K108" s="109"/>
      <c r="L108" s="129"/>
      <c r="M108" s="129"/>
      <c r="N108" s="107"/>
      <c r="O108" s="129"/>
      <c r="P108" s="107"/>
      <c r="Q108" s="129"/>
      <c r="R108" s="107"/>
      <c r="S108" s="107"/>
      <c r="T108" s="107"/>
      <c r="U108" s="129"/>
      <c r="V108" s="107"/>
      <c r="W108" s="129"/>
      <c r="X108" s="107"/>
      <c r="Y108" s="129"/>
      <c r="Z108" s="107"/>
      <c r="AA108" s="107"/>
      <c r="AB108" s="107"/>
    </row>
    <row r="109" spans="1:28" s="108" customFormat="1" ht="15">
      <c r="A109" s="107"/>
      <c r="D109" s="107"/>
      <c r="E109" s="107"/>
      <c r="F109" s="109"/>
      <c r="G109" s="109"/>
      <c r="H109" s="109"/>
      <c r="I109" s="109"/>
      <c r="J109" s="109"/>
      <c r="K109" s="109"/>
      <c r="L109" s="129"/>
      <c r="M109" s="129"/>
      <c r="N109" s="107"/>
      <c r="O109" s="129"/>
      <c r="P109" s="107"/>
      <c r="Q109" s="129"/>
      <c r="R109" s="107"/>
      <c r="S109" s="107"/>
      <c r="T109" s="107"/>
      <c r="U109" s="129"/>
      <c r="V109" s="107"/>
      <c r="W109" s="129"/>
      <c r="X109" s="107"/>
      <c r="Y109" s="129"/>
      <c r="Z109" s="107"/>
      <c r="AA109" s="107"/>
      <c r="AB109" s="107"/>
    </row>
    <row r="110" spans="1:28" s="108" customFormat="1" ht="15">
      <c r="A110" s="107"/>
      <c r="D110" s="107"/>
      <c r="E110" s="107"/>
      <c r="F110" s="109"/>
      <c r="G110" s="109"/>
      <c r="H110" s="109"/>
      <c r="I110" s="109"/>
      <c r="J110" s="109"/>
      <c r="K110" s="109"/>
      <c r="L110" s="129"/>
      <c r="M110" s="129"/>
      <c r="N110" s="107"/>
      <c r="O110" s="129"/>
      <c r="P110" s="107"/>
      <c r="Q110" s="129"/>
      <c r="R110" s="107"/>
      <c r="S110" s="107"/>
      <c r="T110" s="107"/>
      <c r="U110" s="129"/>
      <c r="V110" s="107"/>
      <c r="W110" s="129"/>
      <c r="X110" s="107"/>
      <c r="Y110" s="129"/>
      <c r="Z110" s="107"/>
      <c r="AA110" s="107"/>
      <c r="AB110" s="107"/>
    </row>
    <row r="111" spans="1:28" s="108" customFormat="1" ht="15">
      <c r="A111" s="107"/>
      <c r="D111" s="107"/>
      <c r="E111" s="107"/>
      <c r="F111" s="109"/>
      <c r="G111" s="109"/>
      <c r="H111" s="109"/>
      <c r="I111" s="109"/>
      <c r="J111" s="109"/>
      <c r="K111" s="109"/>
      <c r="L111" s="129"/>
      <c r="M111" s="129"/>
      <c r="N111" s="107"/>
      <c r="O111" s="129"/>
      <c r="P111" s="107"/>
      <c r="Q111" s="129"/>
      <c r="R111" s="107"/>
      <c r="S111" s="107"/>
      <c r="T111" s="107"/>
      <c r="U111" s="129"/>
      <c r="V111" s="107"/>
      <c r="W111" s="129"/>
      <c r="X111" s="107"/>
      <c r="Y111" s="129"/>
      <c r="Z111" s="107"/>
      <c r="AA111" s="107"/>
      <c r="AB111" s="107"/>
    </row>
    <row r="112" spans="6:11" ht="15">
      <c r="F112" s="110"/>
      <c r="G112" s="110"/>
      <c r="H112" s="110"/>
      <c r="I112" s="110"/>
      <c r="J112" s="110"/>
      <c r="K112" s="110"/>
    </row>
    <row r="113" spans="6:11" ht="15">
      <c r="F113" s="110"/>
      <c r="G113" s="110"/>
      <c r="H113" s="110"/>
      <c r="I113" s="110"/>
      <c r="J113" s="110"/>
      <c r="K113" s="110"/>
    </row>
    <row r="114" spans="6:11" ht="15">
      <c r="F114" s="110"/>
      <c r="G114" s="110"/>
      <c r="H114" s="110"/>
      <c r="I114" s="110"/>
      <c r="J114" s="110"/>
      <c r="K114" s="110"/>
    </row>
    <row r="115" spans="6:11" ht="15">
      <c r="F115" s="110"/>
      <c r="G115" s="110"/>
      <c r="H115" s="110"/>
      <c r="I115" s="110"/>
      <c r="J115" s="110"/>
      <c r="K115" s="110"/>
    </row>
    <row r="116" spans="6:11" ht="15">
      <c r="F116" s="110"/>
      <c r="G116" s="110"/>
      <c r="H116" s="110"/>
      <c r="I116" s="110"/>
      <c r="J116" s="110"/>
      <c r="K116" s="110"/>
    </row>
    <row r="117" spans="6:11" ht="15">
      <c r="F117" s="110"/>
      <c r="G117" s="110"/>
      <c r="H117" s="110"/>
      <c r="I117" s="110"/>
      <c r="J117" s="110"/>
      <c r="K117" s="110"/>
    </row>
    <row r="118" spans="6:11" ht="15">
      <c r="F118" s="110"/>
      <c r="G118" s="110"/>
      <c r="H118" s="110"/>
      <c r="I118" s="110"/>
      <c r="J118" s="110"/>
      <c r="K118" s="110"/>
    </row>
    <row r="119" spans="6:11" ht="15">
      <c r="F119" s="110"/>
      <c r="G119" s="110"/>
      <c r="H119" s="110"/>
      <c r="I119" s="110"/>
      <c r="J119" s="110"/>
      <c r="K119" s="110"/>
    </row>
    <row r="120" spans="6:11" ht="15">
      <c r="F120" s="110"/>
      <c r="G120" s="110"/>
      <c r="H120" s="110"/>
      <c r="I120" s="110"/>
      <c r="J120" s="110"/>
      <c r="K120" s="110"/>
    </row>
    <row r="121" spans="6:11" ht="15">
      <c r="F121" s="110"/>
      <c r="G121" s="110"/>
      <c r="H121" s="110"/>
      <c r="I121" s="110"/>
      <c r="J121" s="110"/>
      <c r="K121" s="110"/>
    </row>
    <row r="122" spans="6:11" ht="15">
      <c r="F122" s="110"/>
      <c r="G122" s="110"/>
      <c r="H122" s="110"/>
      <c r="I122" s="110"/>
      <c r="J122" s="110"/>
      <c r="K122" s="110"/>
    </row>
    <row r="123" spans="6:11" ht="15">
      <c r="F123" s="110"/>
      <c r="G123" s="110"/>
      <c r="H123" s="110"/>
      <c r="I123" s="110"/>
      <c r="J123" s="110"/>
      <c r="K123" s="110"/>
    </row>
    <row r="124" spans="6:11" ht="15">
      <c r="F124" s="110"/>
      <c r="G124" s="110"/>
      <c r="H124" s="110"/>
      <c r="I124" s="110"/>
      <c r="J124" s="110"/>
      <c r="K124" s="110"/>
    </row>
    <row r="125" spans="6:11" ht="15">
      <c r="F125" s="110"/>
      <c r="G125" s="110"/>
      <c r="H125" s="110"/>
      <c r="I125" s="110"/>
      <c r="J125" s="110"/>
      <c r="K125" s="110"/>
    </row>
    <row r="126" spans="6:11" ht="15">
      <c r="F126" s="110"/>
      <c r="G126" s="110"/>
      <c r="H126" s="110"/>
      <c r="I126" s="110"/>
      <c r="J126" s="110"/>
      <c r="K126" s="110"/>
    </row>
    <row r="127" spans="6:11" ht="15">
      <c r="F127" s="110"/>
      <c r="G127" s="110"/>
      <c r="H127" s="110"/>
      <c r="I127" s="110"/>
      <c r="J127" s="110"/>
      <c r="K127" s="110"/>
    </row>
    <row r="128" spans="6:11" ht="15">
      <c r="F128" s="110"/>
      <c r="G128" s="110"/>
      <c r="H128" s="110"/>
      <c r="I128" s="110"/>
      <c r="J128" s="110"/>
      <c r="K128" s="110"/>
    </row>
    <row r="129" spans="6:11" ht="15">
      <c r="F129" s="110"/>
      <c r="G129" s="110"/>
      <c r="H129" s="110"/>
      <c r="I129" s="110"/>
      <c r="J129" s="110"/>
      <c r="K129" s="110"/>
    </row>
    <row r="130" spans="6:11" ht="15">
      <c r="F130" s="110"/>
      <c r="G130" s="110"/>
      <c r="H130" s="110"/>
      <c r="I130" s="110"/>
      <c r="J130" s="110"/>
      <c r="K130" s="110"/>
    </row>
    <row r="131" spans="6:11" ht="15">
      <c r="F131" s="110"/>
      <c r="G131" s="110"/>
      <c r="H131" s="110"/>
      <c r="I131" s="110"/>
      <c r="J131" s="110"/>
      <c r="K131" s="110"/>
    </row>
    <row r="132" spans="6:11" ht="15">
      <c r="F132" s="110"/>
      <c r="G132" s="110"/>
      <c r="H132" s="110"/>
      <c r="I132" s="110"/>
      <c r="J132" s="110"/>
      <c r="K132" s="110"/>
    </row>
    <row r="133" spans="6:11" ht="15">
      <c r="F133" s="110"/>
      <c r="G133" s="110"/>
      <c r="H133" s="110"/>
      <c r="I133" s="110"/>
      <c r="J133" s="110"/>
      <c r="K133" s="110"/>
    </row>
    <row r="134" spans="6:11" ht="15">
      <c r="F134" s="110"/>
      <c r="G134" s="110"/>
      <c r="H134" s="110"/>
      <c r="I134" s="110"/>
      <c r="J134" s="110"/>
      <c r="K134" s="110"/>
    </row>
    <row r="135" spans="6:11" ht="15">
      <c r="F135" s="110"/>
      <c r="G135" s="110"/>
      <c r="H135" s="110"/>
      <c r="I135" s="110"/>
      <c r="J135" s="110"/>
      <c r="K135" s="110"/>
    </row>
  </sheetData>
  <sheetProtection/>
  <mergeCells count="27">
    <mergeCell ref="A1:AB1"/>
    <mergeCell ref="A2:AB2"/>
    <mergeCell ref="A3:AB3"/>
    <mergeCell ref="A4:A5"/>
    <mergeCell ref="B4:B5"/>
    <mergeCell ref="F4:F5"/>
    <mergeCell ref="AB4:AB5"/>
    <mergeCell ref="H4:H5"/>
    <mergeCell ref="I4:J4"/>
    <mergeCell ref="G4:G5"/>
    <mergeCell ref="AB72:AB76"/>
    <mergeCell ref="B8:D8"/>
    <mergeCell ref="B16:E16"/>
    <mergeCell ref="N4:O4"/>
    <mergeCell ref="T4:U4"/>
    <mergeCell ref="C4:C5"/>
    <mergeCell ref="R4:S4"/>
    <mergeCell ref="D4:D5"/>
    <mergeCell ref="E4:E5"/>
    <mergeCell ref="B39:D39"/>
    <mergeCell ref="K4:K5"/>
    <mergeCell ref="L4:M4"/>
    <mergeCell ref="P4:Q4"/>
    <mergeCell ref="AA4:AA5"/>
    <mergeCell ref="X4:Y4"/>
    <mergeCell ref="Z4:Z5"/>
    <mergeCell ref="V4:W4"/>
  </mergeCells>
  <printOptions/>
  <pageMargins left="0.7" right="0.45" top="1" bottom="0.5" header="0.3" footer="0.3"/>
  <pageSetup fitToHeight="0" fitToWidth="1" horizontalDpi="600" verticalDpi="600" orientation="landscape" paperSize="9" scale="2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view="pageBreakPreview" zoomScale="60" zoomScaleNormal="60" zoomScalePageLayoutView="0" workbookViewId="0" topLeftCell="A19">
      <selection activeCell="B20" sqref="B1:B16384"/>
    </sheetView>
  </sheetViews>
  <sheetFormatPr defaultColWidth="8.7109375" defaultRowHeight="15"/>
  <cols>
    <col min="1" max="2" width="5.00390625" style="202" customWidth="1"/>
    <col min="3" max="3" width="27.57421875" style="188" customWidth="1"/>
    <col min="4" max="4" width="28.57421875" style="188" customWidth="1"/>
    <col min="5" max="5" width="27.8515625" style="202" customWidth="1"/>
    <col min="6" max="6" width="14.421875" style="203" customWidth="1"/>
    <col min="7" max="7" width="19.421875" style="202" customWidth="1"/>
    <col min="8" max="8" width="14.57421875" style="202" customWidth="1"/>
    <col min="9" max="9" width="13.8515625" style="202" customWidth="1"/>
    <col min="10" max="10" width="15.28125" style="202" customWidth="1"/>
    <col min="11" max="11" width="26.28125" style="202" customWidth="1"/>
    <col min="12" max="12" width="16.57421875" style="200" customWidth="1"/>
    <col min="13" max="13" width="12.57421875" style="200" customWidth="1"/>
    <col min="14" max="14" width="14.57421875" style="202" customWidth="1"/>
    <col min="15" max="15" width="10.57421875" style="202" bestFit="1" customWidth="1"/>
    <col min="16" max="16" width="19.57421875" style="202" customWidth="1"/>
    <col min="17" max="17" width="14.140625" style="204" customWidth="1"/>
    <col min="18" max="18" width="12.00390625" style="202" customWidth="1"/>
    <col min="19" max="19" width="14.421875" style="204" customWidth="1"/>
    <col min="20" max="20" width="17.00390625" style="205" customWidth="1"/>
    <col min="21" max="21" width="12.7109375" style="206" customWidth="1"/>
    <col min="22" max="22" width="15.140625" style="207" customWidth="1"/>
    <col min="23" max="23" width="16.57421875" style="204" bestFit="1" customWidth="1"/>
    <col min="24" max="24" width="10.7109375" style="202" bestFit="1" customWidth="1"/>
    <col min="25" max="25" width="12.7109375" style="202" customWidth="1"/>
    <col min="26" max="29" width="10.421875" style="202" customWidth="1"/>
    <col min="30" max="30" width="25.57421875" style="188" customWidth="1"/>
    <col min="31" max="31" width="8.7109375" style="188" customWidth="1"/>
    <col min="32" max="16384" width="8.7109375" style="188" customWidth="1"/>
  </cols>
  <sheetData>
    <row r="1" spans="1:30" ht="15.75">
      <c r="A1" s="484" t="s">
        <v>1136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</row>
    <row r="2" spans="1:30" ht="15.75">
      <c r="A2" s="484" t="s">
        <v>1614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</row>
    <row r="3" spans="12:13" ht="15.75">
      <c r="L3" s="202"/>
      <c r="M3" s="202"/>
    </row>
    <row r="4" spans="1:33" s="209" customFormat="1" ht="19.5" customHeight="1">
      <c r="A4" s="485" t="s">
        <v>0</v>
      </c>
      <c r="B4" s="312"/>
      <c r="C4" s="485" t="s">
        <v>1</v>
      </c>
      <c r="D4" s="485" t="s">
        <v>2</v>
      </c>
      <c r="E4" s="485" t="s">
        <v>3</v>
      </c>
      <c r="F4" s="485" t="s">
        <v>5</v>
      </c>
      <c r="G4" s="485" t="s">
        <v>4</v>
      </c>
      <c r="H4" s="485" t="s">
        <v>70</v>
      </c>
      <c r="I4" s="485" t="s">
        <v>1105</v>
      </c>
      <c r="J4" s="485" t="s">
        <v>6</v>
      </c>
      <c r="K4" s="485"/>
      <c r="L4" s="486" t="s">
        <v>1442</v>
      </c>
      <c r="M4" s="486"/>
      <c r="N4" s="485" t="s">
        <v>1019</v>
      </c>
      <c r="O4" s="486" t="s">
        <v>8</v>
      </c>
      <c r="P4" s="486"/>
      <c r="Q4" s="485" t="s">
        <v>10</v>
      </c>
      <c r="R4" s="485"/>
      <c r="S4" s="485"/>
      <c r="T4" s="485"/>
      <c r="U4" s="485" t="s">
        <v>115</v>
      </c>
      <c r="V4" s="485"/>
      <c r="W4" s="485" t="s">
        <v>29</v>
      </c>
      <c r="X4" s="485"/>
      <c r="Y4" s="485" t="s">
        <v>38</v>
      </c>
      <c r="Z4" s="485"/>
      <c r="AA4" s="485" t="s">
        <v>129</v>
      </c>
      <c r="AB4" s="485"/>
      <c r="AC4" s="485" t="s">
        <v>146</v>
      </c>
      <c r="AD4" s="485" t="s">
        <v>14</v>
      </c>
      <c r="AE4" s="485" t="s">
        <v>15</v>
      </c>
      <c r="AF4" s="208"/>
      <c r="AG4" s="208"/>
    </row>
    <row r="5" spans="1:33" s="155" customFormat="1" ht="19.5" customHeight="1">
      <c r="A5" s="485"/>
      <c r="B5" s="312"/>
      <c r="C5" s="485"/>
      <c r="D5" s="485"/>
      <c r="E5" s="485"/>
      <c r="F5" s="485"/>
      <c r="G5" s="485"/>
      <c r="H5" s="485"/>
      <c r="I5" s="485"/>
      <c r="J5" s="210" t="s">
        <v>7</v>
      </c>
      <c r="K5" s="210" t="s">
        <v>30</v>
      </c>
      <c r="L5" s="197" t="s">
        <v>1443</v>
      </c>
      <c r="M5" s="197" t="s">
        <v>1444</v>
      </c>
      <c r="N5" s="485"/>
      <c r="O5" s="197" t="s">
        <v>9</v>
      </c>
      <c r="P5" s="197" t="s">
        <v>103</v>
      </c>
      <c r="Q5" s="210" t="s">
        <v>11</v>
      </c>
      <c r="R5" s="197" t="s">
        <v>12</v>
      </c>
      <c r="S5" s="210" t="s">
        <v>18</v>
      </c>
      <c r="T5" s="197" t="s">
        <v>12</v>
      </c>
      <c r="U5" s="210" t="s">
        <v>16</v>
      </c>
      <c r="V5" s="210" t="s">
        <v>12</v>
      </c>
      <c r="W5" s="210" t="s">
        <v>18</v>
      </c>
      <c r="X5" s="197" t="s">
        <v>12</v>
      </c>
      <c r="Y5" s="210" t="s">
        <v>11</v>
      </c>
      <c r="Z5" s="197" t="s">
        <v>37</v>
      </c>
      <c r="AA5" s="210" t="s">
        <v>11</v>
      </c>
      <c r="AB5" s="197" t="s">
        <v>12</v>
      </c>
      <c r="AC5" s="485"/>
      <c r="AD5" s="485"/>
      <c r="AE5" s="485"/>
      <c r="AF5" s="208"/>
      <c r="AG5" s="208"/>
    </row>
    <row r="6" spans="1:33" s="213" customFormat="1" ht="15.75" hidden="1">
      <c r="A6" s="211">
        <v>1</v>
      </c>
      <c r="B6" s="211"/>
      <c r="C6" s="211">
        <v>2</v>
      </c>
      <c r="D6" s="211">
        <v>3</v>
      </c>
      <c r="E6" s="211">
        <v>4</v>
      </c>
      <c r="F6" s="211">
        <v>5</v>
      </c>
      <c r="G6" s="211">
        <v>6</v>
      </c>
      <c r="H6" s="211">
        <v>7</v>
      </c>
      <c r="I6" s="211"/>
      <c r="J6" s="211">
        <v>8</v>
      </c>
      <c r="K6" s="211">
        <v>9</v>
      </c>
      <c r="L6" s="198"/>
      <c r="M6" s="198"/>
      <c r="N6" s="211">
        <v>10</v>
      </c>
      <c r="O6" s="198">
        <v>11</v>
      </c>
      <c r="P6" s="198">
        <v>12</v>
      </c>
      <c r="Q6" s="211">
        <v>13</v>
      </c>
      <c r="R6" s="198">
        <v>14</v>
      </c>
      <c r="S6" s="211">
        <v>15</v>
      </c>
      <c r="T6" s="198">
        <v>16</v>
      </c>
      <c r="U6" s="211">
        <v>17</v>
      </c>
      <c r="V6" s="211">
        <v>18</v>
      </c>
      <c r="W6" s="211">
        <v>19</v>
      </c>
      <c r="X6" s="198">
        <v>20</v>
      </c>
      <c r="Y6" s="211">
        <v>21</v>
      </c>
      <c r="Z6" s="198">
        <v>22</v>
      </c>
      <c r="AA6" s="211">
        <v>23</v>
      </c>
      <c r="AB6" s="198">
        <v>24</v>
      </c>
      <c r="AC6" s="211">
        <v>25</v>
      </c>
      <c r="AD6" s="211">
        <v>31</v>
      </c>
      <c r="AE6" s="211">
        <v>32</v>
      </c>
      <c r="AF6" s="212"/>
      <c r="AG6" s="212"/>
    </row>
    <row r="7" spans="1:33" s="213" customFormat="1" ht="15.75">
      <c r="A7" s="211">
        <v>1</v>
      </c>
      <c r="B7" s="211"/>
      <c r="C7" s="211">
        <v>2</v>
      </c>
      <c r="D7" s="211">
        <v>3</v>
      </c>
      <c r="E7" s="211">
        <v>4</v>
      </c>
      <c r="F7" s="211"/>
      <c r="G7" s="211">
        <v>5</v>
      </c>
      <c r="H7" s="211">
        <v>6</v>
      </c>
      <c r="I7" s="211"/>
      <c r="J7" s="211"/>
      <c r="K7" s="211"/>
      <c r="L7" s="198"/>
      <c r="M7" s="198"/>
      <c r="N7" s="211"/>
      <c r="O7" s="198">
        <v>7</v>
      </c>
      <c r="P7" s="198">
        <v>8</v>
      </c>
      <c r="Q7" s="211"/>
      <c r="R7" s="198"/>
      <c r="S7" s="211"/>
      <c r="T7" s="198"/>
      <c r="U7" s="211"/>
      <c r="V7" s="211"/>
      <c r="W7" s="211">
        <v>9</v>
      </c>
      <c r="X7" s="198">
        <v>10</v>
      </c>
      <c r="Y7" s="211"/>
      <c r="Z7" s="198"/>
      <c r="AA7" s="211"/>
      <c r="AB7" s="198"/>
      <c r="AC7" s="211"/>
      <c r="AD7" s="211">
        <v>11</v>
      </c>
      <c r="AE7" s="211"/>
      <c r="AF7" s="212"/>
      <c r="AG7" s="212"/>
    </row>
    <row r="8" spans="1:31" s="218" customFormat="1" ht="15.75">
      <c r="A8" s="214" t="s">
        <v>1158</v>
      </c>
      <c r="B8" s="214"/>
      <c r="C8" s="488" t="s">
        <v>1159</v>
      </c>
      <c r="D8" s="488"/>
      <c r="E8" s="488"/>
      <c r="F8" s="215"/>
      <c r="G8" s="215"/>
      <c r="H8" s="214"/>
      <c r="I8" s="214"/>
      <c r="J8" s="214"/>
      <c r="K8" s="215"/>
      <c r="L8" s="197"/>
      <c r="M8" s="197"/>
      <c r="N8" s="214"/>
      <c r="O8" s="214"/>
      <c r="P8" s="214"/>
      <c r="Q8" s="214"/>
      <c r="R8" s="214"/>
      <c r="S8" s="216"/>
      <c r="T8" s="214"/>
      <c r="U8" s="214"/>
      <c r="V8" s="217"/>
      <c r="W8" s="216"/>
      <c r="X8" s="214"/>
      <c r="Y8" s="214"/>
      <c r="Z8" s="214"/>
      <c r="AA8" s="214"/>
      <c r="AB8" s="214"/>
      <c r="AC8" s="214"/>
      <c r="AD8" s="248"/>
      <c r="AE8" s="248"/>
    </row>
    <row r="9" spans="1:31" s="221" customFormat="1" ht="24.75" customHeight="1">
      <c r="A9" s="211" t="s">
        <v>116</v>
      </c>
      <c r="B9" s="211"/>
      <c r="C9" s="487" t="s">
        <v>667</v>
      </c>
      <c r="D9" s="487"/>
      <c r="E9" s="487"/>
      <c r="F9" s="219"/>
      <c r="G9" s="219">
        <f aca="true" t="shared" si="0" ref="G9:N9">SUM(G10:G12)</f>
        <v>21227</v>
      </c>
      <c r="H9" s="219">
        <f t="shared" si="0"/>
        <v>67495000</v>
      </c>
      <c r="I9" s="219">
        <f t="shared" si="0"/>
        <v>0</v>
      </c>
      <c r="J9" s="219">
        <f t="shared" si="0"/>
        <v>18850000</v>
      </c>
      <c r="K9" s="219">
        <f t="shared" si="0"/>
        <v>48645000</v>
      </c>
      <c r="L9" s="219"/>
      <c r="M9" s="219"/>
      <c r="N9" s="219">
        <f t="shared" si="0"/>
        <v>0</v>
      </c>
      <c r="O9" s="211"/>
      <c r="P9" s="211"/>
      <c r="Q9" s="220"/>
      <c r="R9" s="211"/>
      <c r="S9" s="220"/>
      <c r="T9" s="211"/>
      <c r="U9" s="220"/>
      <c r="V9" s="198"/>
      <c r="W9" s="220"/>
      <c r="X9" s="211"/>
      <c r="Y9" s="211"/>
      <c r="Z9" s="211"/>
      <c r="AA9" s="211"/>
      <c r="AB9" s="211"/>
      <c r="AC9" s="211"/>
      <c r="AD9" s="249"/>
      <c r="AE9" s="249"/>
    </row>
    <row r="10" spans="1:31" s="230" customFormat="1" ht="49.5" customHeight="1">
      <c r="A10" s="222">
        <v>1</v>
      </c>
      <c r="B10" s="222"/>
      <c r="C10" s="223" t="s">
        <v>1128</v>
      </c>
      <c r="D10" s="223" t="s">
        <v>1127</v>
      </c>
      <c r="E10" s="150" t="s">
        <v>1447</v>
      </c>
      <c r="F10" s="222" t="s">
        <v>853</v>
      </c>
      <c r="G10" s="224">
        <v>7877</v>
      </c>
      <c r="H10" s="224">
        <v>27000000</v>
      </c>
      <c r="I10" s="225"/>
      <c r="J10" s="224">
        <v>9000000</v>
      </c>
      <c r="K10" s="224">
        <f>H10-J10</f>
        <v>18000000</v>
      </c>
      <c r="L10" s="154"/>
      <c r="M10" s="154"/>
      <c r="N10" s="226"/>
      <c r="O10" s="227">
        <v>43586</v>
      </c>
      <c r="P10" s="227">
        <v>43831</v>
      </c>
      <c r="Q10" s="228" t="s">
        <v>1402</v>
      </c>
      <c r="R10" s="228" t="s">
        <v>1403</v>
      </c>
      <c r="S10" s="222"/>
      <c r="T10" s="229"/>
      <c r="U10" s="222"/>
      <c r="V10" s="229"/>
      <c r="W10" s="181" t="s">
        <v>1402</v>
      </c>
      <c r="X10" s="181" t="s">
        <v>1403</v>
      </c>
      <c r="Y10" s="222"/>
      <c r="Z10" s="229"/>
      <c r="AA10" s="222"/>
      <c r="AB10" s="222"/>
      <c r="AC10" s="222"/>
      <c r="AD10" s="222" t="s">
        <v>1004</v>
      </c>
      <c r="AE10" s="222"/>
    </row>
    <row r="11" spans="1:31" s="230" customFormat="1" ht="66">
      <c r="A11" s="222">
        <v>2</v>
      </c>
      <c r="B11" s="222"/>
      <c r="C11" s="223" t="s">
        <v>1294</v>
      </c>
      <c r="D11" s="223" t="s">
        <v>1410</v>
      </c>
      <c r="E11" s="231" t="s">
        <v>1448</v>
      </c>
      <c r="F11" s="222" t="s">
        <v>853</v>
      </c>
      <c r="G11" s="224">
        <v>8850</v>
      </c>
      <c r="H11" s="224">
        <v>30000000</v>
      </c>
      <c r="I11" s="225"/>
      <c r="J11" s="224">
        <v>6000000</v>
      </c>
      <c r="K11" s="224">
        <f>H11-J11</f>
        <v>24000000</v>
      </c>
      <c r="L11" s="154"/>
      <c r="M11" s="154"/>
      <c r="N11" s="226"/>
      <c r="O11" s="228" t="s">
        <v>1393</v>
      </c>
      <c r="P11" s="228" t="s">
        <v>1394</v>
      </c>
      <c r="Q11" s="228" t="s">
        <v>1395</v>
      </c>
      <c r="R11" s="228" t="s">
        <v>1397</v>
      </c>
      <c r="S11" s="222"/>
      <c r="T11" s="229"/>
      <c r="U11" s="222"/>
      <c r="V11" s="229"/>
      <c r="W11" s="181" t="s">
        <v>1395</v>
      </c>
      <c r="X11" s="181" t="s">
        <v>1397</v>
      </c>
      <c r="Y11" s="222"/>
      <c r="Z11" s="229"/>
      <c r="AA11" s="222"/>
      <c r="AB11" s="222"/>
      <c r="AC11" s="222"/>
      <c r="AD11" s="222" t="s">
        <v>1420</v>
      </c>
      <c r="AE11" s="222"/>
    </row>
    <row r="12" spans="1:31" s="230" customFormat="1" ht="49.5" customHeight="1">
      <c r="A12" s="222">
        <v>3</v>
      </c>
      <c r="B12" s="222"/>
      <c r="C12" s="223" t="s">
        <v>1264</v>
      </c>
      <c r="D12" s="223" t="s">
        <v>1265</v>
      </c>
      <c r="E12" s="150" t="s">
        <v>1266</v>
      </c>
      <c r="F12" s="222" t="s">
        <v>853</v>
      </c>
      <c r="G12" s="224">
        <v>4500</v>
      </c>
      <c r="H12" s="224">
        <v>10495000</v>
      </c>
      <c r="I12" s="225"/>
      <c r="J12" s="224">
        <v>3850000</v>
      </c>
      <c r="K12" s="224">
        <f>H12-J12</f>
        <v>6645000</v>
      </c>
      <c r="L12" s="154"/>
      <c r="M12" s="154"/>
      <c r="N12" s="226"/>
      <c r="O12" s="228" t="s">
        <v>1393</v>
      </c>
      <c r="P12" s="228" t="s">
        <v>1394</v>
      </c>
      <c r="Q12" s="228" t="s">
        <v>1416</v>
      </c>
      <c r="R12" s="228" t="s">
        <v>1417</v>
      </c>
      <c r="S12" s="222"/>
      <c r="T12" s="229"/>
      <c r="U12" s="222"/>
      <c r="V12" s="229"/>
      <c r="W12" s="181" t="s">
        <v>1416</v>
      </c>
      <c r="X12" s="181" t="s">
        <v>1417</v>
      </c>
      <c r="Y12" s="222"/>
      <c r="Z12" s="229"/>
      <c r="AA12" s="222"/>
      <c r="AB12" s="222"/>
      <c r="AC12" s="222"/>
      <c r="AD12" s="222" t="s">
        <v>1419</v>
      </c>
      <c r="AE12" s="222"/>
    </row>
    <row r="13" spans="1:31" s="221" customFormat="1" ht="24.75" customHeight="1">
      <c r="A13" s="211" t="s">
        <v>137</v>
      </c>
      <c r="B13" s="211"/>
      <c r="C13" s="487" t="s">
        <v>1108</v>
      </c>
      <c r="D13" s="487"/>
      <c r="E13" s="487"/>
      <c r="F13" s="219"/>
      <c r="G13" s="219">
        <f aca="true" t="shared" si="1" ref="G13:N13">G14</f>
        <v>28400</v>
      </c>
      <c r="H13" s="219">
        <f t="shared" si="1"/>
        <v>55656000</v>
      </c>
      <c r="I13" s="219">
        <f t="shared" si="1"/>
        <v>0</v>
      </c>
      <c r="J13" s="219">
        <f t="shared" si="1"/>
        <v>39656000</v>
      </c>
      <c r="K13" s="219">
        <f t="shared" si="1"/>
        <v>16000000</v>
      </c>
      <c r="L13" s="219"/>
      <c r="M13" s="219"/>
      <c r="N13" s="219">
        <f t="shared" si="1"/>
        <v>0</v>
      </c>
      <c r="O13" s="232"/>
      <c r="P13" s="211"/>
      <c r="Q13" s="220"/>
      <c r="R13" s="211"/>
      <c r="S13" s="220"/>
      <c r="T13" s="211"/>
      <c r="U13" s="220"/>
      <c r="V13" s="198"/>
      <c r="W13" s="220"/>
      <c r="X13" s="211"/>
      <c r="Y13" s="211"/>
      <c r="Z13" s="211"/>
      <c r="AA13" s="211"/>
      <c r="AB13" s="211"/>
      <c r="AC13" s="211"/>
      <c r="AD13" s="249"/>
      <c r="AE13" s="249"/>
    </row>
    <row r="14" spans="1:31" ht="49.5" customHeight="1">
      <c r="A14" s="150">
        <v>4</v>
      </c>
      <c r="B14" s="150"/>
      <c r="C14" s="223" t="s">
        <v>1066</v>
      </c>
      <c r="D14" s="223" t="s">
        <v>1067</v>
      </c>
      <c r="E14" s="250" t="s">
        <v>1449</v>
      </c>
      <c r="F14" s="150" t="s">
        <v>20</v>
      </c>
      <c r="G14" s="224">
        <v>28400</v>
      </c>
      <c r="H14" s="233">
        <v>55656000</v>
      </c>
      <c r="I14" s="225"/>
      <c r="J14" s="156">
        <v>39656000</v>
      </c>
      <c r="K14" s="156">
        <f>H14-J14</f>
        <v>16000000</v>
      </c>
      <c r="L14" s="154"/>
      <c r="M14" s="154"/>
      <c r="N14" s="156"/>
      <c r="O14" s="153" t="s">
        <v>187</v>
      </c>
      <c r="P14" s="153" t="s">
        <v>1243</v>
      </c>
      <c r="Q14" s="154" t="s">
        <v>1241</v>
      </c>
      <c r="R14" s="154" t="s">
        <v>1242</v>
      </c>
      <c r="S14" s="197"/>
      <c r="T14" s="197"/>
      <c r="U14" s="197"/>
      <c r="V14" s="197"/>
      <c r="W14" s="154" t="s">
        <v>1241</v>
      </c>
      <c r="X14" s="154" t="s">
        <v>1242</v>
      </c>
      <c r="Y14" s="197"/>
      <c r="Z14" s="197"/>
      <c r="AA14" s="154" t="s">
        <v>1244</v>
      </c>
      <c r="AB14" s="154" t="s">
        <v>1245</v>
      </c>
      <c r="AC14" s="210"/>
      <c r="AD14" s="150" t="s">
        <v>1068</v>
      </c>
      <c r="AE14" s="210"/>
    </row>
    <row r="15" spans="1:31" s="221" customFormat="1" ht="24.75" customHeight="1">
      <c r="A15" s="211" t="s">
        <v>148</v>
      </c>
      <c r="B15" s="211"/>
      <c r="C15" s="487" t="s">
        <v>668</v>
      </c>
      <c r="D15" s="487"/>
      <c r="E15" s="487"/>
      <c r="F15" s="219"/>
      <c r="G15" s="219">
        <f aca="true" t="shared" si="2" ref="G15:N15">G16</f>
        <v>29359</v>
      </c>
      <c r="H15" s="219">
        <f t="shared" si="2"/>
        <v>62609000</v>
      </c>
      <c r="I15" s="219">
        <f t="shared" si="2"/>
        <v>0</v>
      </c>
      <c r="J15" s="219">
        <f t="shared" si="2"/>
        <v>16982000</v>
      </c>
      <c r="K15" s="219">
        <f t="shared" si="2"/>
        <v>45627000</v>
      </c>
      <c r="L15" s="154"/>
      <c r="M15" s="154"/>
      <c r="N15" s="219">
        <f t="shared" si="2"/>
        <v>0</v>
      </c>
      <c r="O15" s="232"/>
      <c r="P15" s="211"/>
      <c r="Q15" s="220"/>
      <c r="R15" s="211"/>
      <c r="S15" s="220"/>
      <c r="T15" s="211"/>
      <c r="U15" s="220"/>
      <c r="V15" s="198"/>
      <c r="W15" s="220"/>
      <c r="X15" s="211"/>
      <c r="Y15" s="211"/>
      <c r="Z15" s="211"/>
      <c r="AA15" s="211"/>
      <c r="AB15" s="211"/>
      <c r="AC15" s="211"/>
      <c r="AD15" s="249"/>
      <c r="AE15" s="249"/>
    </row>
    <row r="16" spans="1:31" ht="49.5" customHeight="1">
      <c r="A16" s="150">
        <v>5</v>
      </c>
      <c r="B16" s="150"/>
      <c r="C16" s="149" t="s">
        <v>1270</v>
      </c>
      <c r="D16" s="149" t="s">
        <v>1271</v>
      </c>
      <c r="E16" s="150" t="s">
        <v>1272</v>
      </c>
      <c r="F16" s="150" t="s">
        <v>1273</v>
      </c>
      <c r="G16" s="156">
        <v>29359</v>
      </c>
      <c r="H16" s="156">
        <v>62609000</v>
      </c>
      <c r="I16" s="156"/>
      <c r="J16" s="156">
        <v>16982000</v>
      </c>
      <c r="K16" s="156">
        <f>H16-J16</f>
        <v>45627000</v>
      </c>
      <c r="L16" s="197"/>
      <c r="M16" s="197"/>
      <c r="N16" s="156"/>
      <c r="O16" s="153" t="s">
        <v>142</v>
      </c>
      <c r="P16" s="153" t="s">
        <v>1274</v>
      </c>
      <c r="Q16" s="150" t="s">
        <v>1285</v>
      </c>
      <c r="R16" s="150" t="s">
        <v>1286</v>
      </c>
      <c r="S16" s="150">
        <v>3764137085</v>
      </c>
      <c r="T16" s="150" t="s">
        <v>1287</v>
      </c>
      <c r="U16" s="150"/>
      <c r="V16" s="150"/>
      <c r="W16" s="150">
        <v>3764137085</v>
      </c>
      <c r="X16" s="150" t="s">
        <v>1287</v>
      </c>
      <c r="Y16" s="150"/>
      <c r="Z16" s="150"/>
      <c r="AA16" s="150"/>
      <c r="AB16" s="150"/>
      <c r="AC16" s="150"/>
      <c r="AD16" s="150"/>
      <c r="AE16" s="150"/>
    </row>
    <row r="17" spans="1:31" s="221" customFormat="1" ht="24.75" customHeight="1">
      <c r="A17" s="211" t="s">
        <v>148</v>
      </c>
      <c r="B17" s="211"/>
      <c r="C17" s="487" t="s">
        <v>669</v>
      </c>
      <c r="D17" s="487"/>
      <c r="E17" s="487"/>
      <c r="F17" s="219"/>
      <c r="G17" s="219">
        <f aca="true" t="shared" si="3" ref="G17:N17">G18</f>
        <v>20000</v>
      </c>
      <c r="H17" s="219">
        <f t="shared" si="3"/>
        <v>50464204</v>
      </c>
      <c r="I17" s="219">
        <f t="shared" si="3"/>
        <v>0</v>
      </c>
      <c r="J17" s="219">
        <f t="shared" si="3"/>
        <v>20935000</v>
      </c>
      <c r="K17" s="219">
        <f t="shared" si="3"/>
        <v>29529204</v>
      </c>
      <c r="L17" s="154"/>
      <c r="M17" s="154"/>
      <c r="N17" s="219">
        <f t="shared" si="3"/>
        <v>0</v>
      </c>
      <c r="O17" s="234"/>
      <c r="P17" s="211"/>
      <c r="Q17" s="235"/>
      <c r="R17" s="211"/>
      <c r="S17" s="220"/>
      <c r="T17" s="211"/>
      <c r="U17" s="220"/>
      <c r="V17" s="198"/>
      <c r="W17" s="220"/>
      <c r="X17" s="211"/>
      <c r="Y17" s="211"/>
      <c r="Z17" s="211"/>
      <c r="AA17" s="211"/>
      <c r="AB17" s="211"/>
      <c r="AC17" s="211"/>
      <c r="AD17" s="249"/>
      <c r="AE17" s="249"/>
    </row>
    <row r="18" spans="1:31" ht="49.5" customHeight="1">
      <c r="A18" s="150">
        <v>6</v>
      </c>
      <c r="B18" s="150"/>
      <c r="C18" s="149" t="s">
        <v>1032</v>
      </c>
      <c r="D18" s="236" t="s">
        <v>1361</v>
      </c>
      <c r="E18" s="150" t="s">
        <v>1034</v>
      </c>
      <c r="F18" s="150" t="s">
        <v>1033</v>
      </c>
      <c r="G18" s="156">
        <v>20000</v>
      </c>
      <c r="H18" s="156">
        <v>50464204</v>
      </c>
      <c r="I18" s="157"/>
      <c r="J18" s="156">
        <v>20935000</v>
      </c>
      <c r="K18" s="156">
        <f>H18-J18</f>
        <v>29529204</v>
      </c>
      <c r="L18" s="154"/>
      <c r="M18" s="154"/>
      <c r="N18" s="156"/>
      <c r="O18" s="153" t="s">
        <v>1160</v>
      </c>
      <c r="P18" s="153" t="s">
        <v>1279</v>
      </c>
      <c r="Q18" s="150"/>
      <c r="R18" s="166"/>
      <c r="S18" s="150"/>
      <c r="T18" s="166"/>
      <c r="U18" s="150"/>
      <c r="V18" s="166"/>
      <c r="W18" s="150" t="s">
        <v>1263</v>
      </c>
      <c r="X18" s="166">
        <v>43476</v>
      </c>
      <c r="Y18" s="150"/>
      <c r="Z18" s="166"/>
      <c r="AA18" s="150"/>
      <c r="AB18" s="166"/>
      <c r="AC18" s="150"/>
      <c r="AD18" s="150"/>
      <c r="AE18" s="150"/>
    </row>
    <row r="19" spans="1:31" s="221" customFormat="1" ht="24.75" customHeight="1">
      <c r="A19" s="211" t="s">
        <v>1119</v>
      </c>
      <c r="B19" s="211"/>
      <c r="C19" s="487" t="s">
        <v>670</v>
      </c>
      <c r="D19" s="487"/>
      <c r="E19" s="487"/>
      <c r="F19" s="219"/>
      <c r="G19" s="219">
        <f>SUM(G20:G29)</f>
        <v>7510808</v>
      </c>
      <c r="H19" s="219">
        <f>SUM(H20:H29)</f>
        <v>17407695400</v>
      </c>
      <c r="I19" s="219">
        <f>SUM(I20:I29)</f>
        <v>630</v>
      </c>
      <c r="J19" s="219">
        <f>SUM(J20:J29)</f>
        <v>3056567600</v>
      </c>
      <c r="K19" s="219">
        <f>SUM(K20:K29)</f>
        <v>14351127800</v>
      </c>
      <c r="L19" s="154"/>
      <c r="M19" s="154"/>
      <c r="N19" s="219">
        <f>SUM(N20:N29)</f>
        <v>0</v>
      </c>
      <c r="O19" s="234"/>
      <c r="P19" s="211"/>
      <c r="Q19" s="235"/>
      <c r="R19" s="211"/>
      <c r="S19" s="220"/>
      <c r="T19" s="211"/>
      <c r="U19" s="220"/>
      <c r="V19" s="198"/>
      <c r="W19" s="220"/>
      <c r="X19" s="211"/>
      <c r="Y19" s="211"/>
      <c r="Z19" s="211"/>
      <c r="AA19" s="211"/>
      <c r="AB19" s="211"/>
      <c r="AC19" s="211"/>
      <c r="AD19" s="249"/>
      <c r="AE19" s="249"/>
    </row>
    <row r="20" spans="1:31" s="158" customFormat="1" ht="49.5" customHeight="1">
      <c r="A20" s="148">
        <v>7</v>
      </c>
      <c r="B20" s="148"/>
      <c r="C20" s="149" t="s">
        <v>1001</v>
      </c>
      <c r="D20" s="149" t="s">
        <v>133</v>
      </c>
      <c r="E20" s="150" t="s">
        <v>134</v>
      </c>
      <c r="F20" s="150" t="s">
        <v>1022</v>
      </c>
      <c r="G20" s="156">
        <v>6850000</v>
      </c>
      <c r="H20" s="156">
        <v>14234000000</v>
      </c>
      <c r="I20" s="170">
        <v>630</v>
      </c>
      <c r="J20" s="156">
        <v>2143000000</v>
      </c>
      <c r="K20" s="156">
        <f aca="true" t="shared" si="4" ref="K20:K25">H20-J20</f>
        <v>12091000000</v>
      </c>
      <c r="L20" s="154"/>
      <c r="M20" s="154"/>
      <c r="N20" s="156"/>
      <c r="O20" s="153" t="s">
        <v>1075</v>
      </c>
      <c r="P20" s="153" t="s">
        <v>1076</v>
      </c>
      <c r="Q20" s="150" t="s">
        <v>1155</v>
      </c>
      <c r="R20" s="154" t="s">
        <v>1162</v>
      </c>
      <c r="S20" s="150"/>
      <c r="T20" s="154"/>
      <c r="U20" s="150"/>
      <c r="V20" s="154"/>
      <c r="W20" s="150" t="s">
        <v>1155</v>
      </c>
      <c r="X20" s="154" t="s">
        <v>1162</v>
      </c>
      <c r="Y20" s="150"/>
      <c r="Z20" s="154"/>
      <c r="AA20" s="150"/>
      <c r="AB20" s="154"/>
      <c r="AC20" s="150"/>
      <c r="AD20" s="150" t="s">
        <v>795</v>
      </c>
      <c r="AE20" s="150" t="s">
        <v>783</v>
      </c>
    </row>
    <row r="21" spans="1:31" s="158" customFormat="1" ht="49.5" customHeight="1">
      <c r="A21" s="148">
        <v>8</v>
      </c>
      <c r="B21" s="148"/>
      <c r="C21" s="149" t="s">
        <v>1129</v>
      </c>
      <c r="D21" s="149" t="s">
        <v>1093</v>
      </c>
      <c r="E21" s="150" t="s">
        <v>1094</v>
      </c>
      <c r="F21" s="150" t="s">
        <v>1051</v>
      </c>
      <c r="G21" s="156">
        <v>311945</v>
      </c>
      <c r="H21" s="156">
        <v>1598600000</v>
      </c>
      <c r="I21" s="170"/>
      <c r="J21" s="156">
        <v>389580000</v>
      </c>
      <c r="K21" s="156">
        <f t="shared" si="4"/>
        <v>1209020000</v>
      </c>
      <c r="L21" s="154"/>
      <c r="M21" s="154"/>
      <c r="N21" s="156"/>
      <c r="O21" s="153" t="s">
        <v>187</v>
      </c>
      <c r="P21" s="153" t="s">
        <v>1156</v>
      </c>
      <c r="Q21" s="150" t="s">
        <v>1157</v>
      </c>
      <c r="R21" s="154" t="s">
        <v>1163</v>
      </c>
      <c r="S21" s="150"/>
      <c r="T21" s="154"/>
      <c r="U21" s="150"/>
      <c r="V21" s="154"/>
      <c r="W21" s="150" t="s">
        <v>1157</v>
      </c>
      <c r="X21" s="154" t="s">
        <v>1163</v>
      </c>
      <c r="Y21" s="150"/>
      <c r="Z21" s="154"/>
      <c r="AA21" s="150"/>
      <c r="AB21" s="154"/>
      <c r="AC21" s="150"/>
      <c r="AD21" s="150"/>
      <c r="AE21" s="150"/>
    </row>
    <row r="22" spans="1:31" s="158" customFormat="1" ht="49.5" customHeight="1">
      <c r="A22" s="148">
        <v>9</v>
      </c>
      <c r="B22" s="148"/>
      <c r="C22" s="149" t="s">
        <v>1143</v>
      </c>
      <c r="D22" s="149" t="s">
        <v>1124</v>
      </c>
      <c r="E22" s="150" t="s">
        <v>1125</v>
      </c>
      <c r="F22" s="150" t="s">
        <v>1126</v>
      </c>
      <c r="G22" s="156">
        <v>18438</v>
      </c>
      <c r="H22" s="156">
        <v>34340400</v>
      </c>
      <c r="I22" s="170"/>
      <c r="J22" s="156">
        <v>8000000</v>
      </c>
      <c r="K22" s="156">
        <f t="shared" si="4"/>
        <v>26340400</v>
      </c>
      <c r="L22" s="154"/>
      <c r="M22" s="154"/>
      <c r="N22" s="156"/>
      <c r="O22" s="153" t="s">
        <v>142</v>
      </c>
      <c r="P22" s="153" t="s">
        <v>1248</v>
      </c>
      <c r="Q22" s="150" t="s">
        <v>1249</v>
      </c>
      <c r="R22" s="154" t="s">
        <v>1250</v>
      </c>
      <c r="S22" s="150"/>
      <c r="T22" s="154"/>
      <c r="U22" s="150"/>
      <c r="V22" s="150"/>
      <c r="W22" s="150" t="s">
        <v>1251</v>
      </c>
      <c r="X22" s="154" t="s">
        <v>1250</v>
      </c>
      <c r="Y22" s="150"/>
      <c r="Z22" s="154"/>
      <c r="AA22" s="150"/>
      <c r="AB22" s="154"/>
      <c r="AC22" s="150"/>
      <c r="AD22" s="150"/>
      <c r="AE22" s="150"/>
    </row>
    <row r="23" spans="1:31" s="158" customFormat="1" ht="49.5" customHeight="1">
      <c r="A23" s="148">
        <v>10</v>
      </c>
      <c r="B23" s="148"/>
      <c r="C23" s="149" t="s">
        <v>1145</v>
      </c>
      <c r="D23" s="149" t="s">
        <v>1194</v>
      </c>
      <c r="E23" s="150" t="s">
        <v>1195</v>
      </c>
      <c r="F23" s="150" t="s">
        <v>1146</v>
      </c>
      <c r="G23" s="156">
        <v>31399</v>
      </c>
      <c r="H23" s="156">
        <v>268000000</v>
      </c>
      <c r="I23" s="170"/>
      <c r="J23" s="156">
        <v>80400000</v>
      </c>
      <c r="K23" s="156">
        <f t="shared" si="4"/>
        <v>187600000</v>
      </c>
      <c r="L23" s="154"/>
      <c r="M23" s="154"/>
      <c r="N23" s="156"/>
      <c r="O23" s="237" t="s">
        <v>187</v>
      </c>
      <c r="P23" s="237" t="s">
        <v>1253</v>
      </c>
      <c r="Q23" s="238" t="s">
        <v>1256</v>
      </c>
      <c r="R23" s="239" t="s">
        <v>1257</v>
      </c>
      <c r="S23" s="150"/>
      <c r="T23" s="154"/>
      <c r="U23" s="150"/>
      <c r="V23" s="150"/>
      <c r="W23" s="238" t="s">
        <v>1256</v>
      </c>
      <c r="X23" s="239" t="s">
        <v>1257</v>
      </c>
      <c r="Y23" s="150"/>
      <c r="Z23" s="154"/>
      <c r="AA23" s="150"/>
      <c r="AB23" s="154"/>
      <c r="AC23" s="150"/>
      <c r="AD23" s="150"/>
      <c r="AE23" s="150"/>
    </row>
    <row r="24" spans="1:31" s="158" customFormat="1" ht="49.5" customHeight="1">
      <c r="A24" s="148">
        <v>11</v>
      </c>
      <c r="B24" s="148"/>
      <c r="C24" s="149" t="s">
        <v>921</v>
      </c>
      <c r="D24" s="149" t="s">
        <v>922</v>
      </c>
      <c r="E24" s="150" t="s">
        <v>1065</v>
      </c>
      <c r="F24" s="150" t="s">
        <v>923</v>
      </c>
      <c r="G24" s="156">
        <v>67050</v>
      </c>
      <c r="H24" s="156">
        <v>342364000</v>
      </c>
      <c r="I24" s="170"/>
      <c r="J24" s="156">
        <v>67678800</v>
      </c>
      <c r="K24" s="156">
        <f t="shared" si="4"/>
        <v>274685200</v>
      </c>
      <c r="L24" s="154"/>
      <c r="M24" s="154"/>
      <c r="N24" s="156"/>
      <c r="O24" s="237" t="s">
        <v>892</v>
      </c>
      <c r="P24" s="237" t="s">
        <v>1260</v>
      </c>
      <c r="Q24" s="238" t="s">
        <v>1258</v>
      </c>
      <c r="R24" s="239" t="s">
        <v>1259</v>
      </c>
      <c r="S24" s="150"/>
      <c r="T24" s="154"/>
      <c r="U24" s="150"/>
      <c r="V24" s="150"/>
      <c r="W24" s="238" t="s">
        <v>1258</v>
      </c>
      <c r="X24" s="239" t="s">
        <v>1259</v>
      </c>
      <c r="Y24" s="150"/>
      <c r="Z24" s="154"/>
      <c r="AA24" s="150"/>
      <c r="AB24" s="154"/>
      <c r="AC24" s="150"/>
      <c r="AD24" s="150" t="s">
        <v>984</v>
      </c>
      <c r="AE24" s="150"/>
    </row>
    <row r="25" spans="1:31" s="158" customFormat="1" ht="47.25">
      <c r="A25" s="148">
        <v>12</v>
      </c>
      <c r="B25" s="148"/>
      <c r="C25" s="149" t="s">
        <v>1091</v>
      </c>
      <c r="D25" s="149" t="s">
        <v>905</v>
      </c>
      <c r="E25" s="150" t="s">
        <v>1282</v>
      </c>
      <c r="F25" s="150" t="s">
        <v>906</v>
      </c>
      <c r="G25" s="156">
        <v>169300</v>
      </c>
      <c r="H25" s="156">
        <v>469852000</v>
      </c>
      <c r="I25" s="170"/>
      <c r="J25" s="156">
        <f>H25*0.4</f>
        <v>187940800</v>
      </c>
      <c r="K25" s="156">
        <f t="shared" si="4"/>
        <v>281911200</v>
      </c>
      <c r="L25" s="154"/>
      <c r="M25" s="154"/>
      <c r="N25" s="156"/>
      <c r="O25" s="237" t="s">
        <v>1196</v>
      </c>
      <c r="P25" s="237" t="s">
        <v>1253</v>
      </c>
      <c r="Q25" s="238" t="s">
        <v>1254</v>
      </c>
      <c r="R25" s="239" t="s">
        <v>1255</v>
      </c>
      <c r="S25" s="150"/>
      <c r="T25" s="154"/>
      <c r="U25" s="150"/>
      <c r="V25" s="150"/>
      <c r="W25" s="238" t="s">
        <v>1254</v>
      </c>
      <c r="X25" s="239" t="s">
        <v>1255</v>
      </c>
      <c r="Y25" s="150"/>
      <c r="Z25" s="154"/>
      <c r="AA25" s="150"/>
      <c r="AB25" s="154"/>
      <c r="AC25" s="150"/>
      <c r="AD25" s="150"/>
      <c r="AE25" s="150"/>
    </row>
    <row r="26" spans="1:31" s="158" customFormat="1" ht="49.5" customHeight="1">
      <c r="A26" s="148">
        <v>13</v>
      </c>
      <c r="B26" s="148"/>
      <c r="C26" s="240" t="s">
        <v>589</v>
      </c>
      <c r="D26" s="240" t="s">
        <v>1404</v>
      </c>
      <c r="E26" s="240" t="s">
        <v>1405</v>
      </c>
      <c r="F26" s="150"/>
      <c r="G26" s="241">
        <v>1475</v>
      </c>
      <c r="H26" s="242">
        <v>8825000</v>
      </c>
      <c r="I26" s="170"/>
      <c r="J26" s="156">
        <v>8825000</v>
      </c>
      <c r="K26" s="156">
        <v>0</v>
      </c>
      <c r="L26" s="154"/>
      <c r="M26" s="154"/>
      <c r="N26" s="156"/>
      <c r="O26" s="237" t="s">
        <v>892</v>
      </c>
      <c r="P26" s="237" t="s">
        <v>1406</v>
      </c>
      <c r="Q26" s="238" t="s">
        <v>1407</v>
      </c>
      <c r="R26" s="239" t="s">
        <v>1408</v>
      </c>
      <c r="S26" s="150"/>
      <c r="T26" s="154"/>
      <c r="U26" s="150"/>
      <c r="V26" s="150"/>
      <c r="W26" s="73" t="s">
        <v>1513</v>
      </c>
      <c r="X26" s="127" t="s">
        <v>1512</v>
      </c>
      <c r="Y26" s="150"/>
      <c r="Z26" s="154"/>
      <c r="AA26" s="150"/>
      <c r="AB26" s="154"/>
      <c r="AC26" s="150"/>
      <c r="AD26" s="150" t="s">
        <v>1409</v>
      </c>
      <c r="AE26" s="150"/>
    </row>
    <row r="27" spans="1:31" s="190" customFormat="1" ht="49.5" customHeight="1">
      <c r="A27" s="148">
        <v>14</v>
      </c>
      <c r="B27" s="148"/>
      <c r="C27" s="149" t="s">
        <v>1319</v>
      </c>
      <c r="D27" s="149" t="s">
        <v>1422</v>
      </c>
      <c r="E27" s="149" t="s">
        <v>1423</v>
      </c>
      <c r="F27" s="150" t="s">
        <v>1424</v>
      </c>
      <c r="G27" s="243">
        <v>1800</v>
      </c>
      <c r="H27" s="156">
        <v>10915000</v>
      </c>
      <c r="I27" s="170"/>
      <c r="J27" s="156">
        <v>2183000</v>
      </c>
      <c r="K27" s="151">
        <f>H27-J27</f>
        <v>8732000</v>
      </c>
      <c r="L27" s="154"/>
      <c r="M27" s="154"/>
      <c r="N27" s="156"/>
      <c r="O27" s="153" t="s">
        <v>1425</v>
      </c>
      <c r="P27" s="153" t="s">
        <v>1426</v>
      </c>
      <c r="Q27" s="150" t="s">
        <v>1427</v>
      </c>
      <c r="R27" s="154" t="s">
        <v>1428</v>
      </c>
      <c r="S27" s="150"/>
      <c r="T27" s="154"/>
      <c r="U27" s="150"/>
      <c r="V27" s="150"/>
      <c r="W27" s="73" t="s">
        <v>1427</v>
      </c>
      <c r="X27" s="127" t="s">
        <v>1428</v>
      </c>
      <c r="Y27" s="150"/>
      <c r="Z27" s="154"/>
      <c r="AA27" s="150"/>
      <c r="AB27" s="154"/>
      <c r="AC27" s="150"/>
      <c r="AD27" s="150"/>
      <c r="AE27" s="150"/>
    </row>
    <row r="28" spans="1:31" s="190" customFormat="1" ht="50.25" customHeight="1">
      <c r="A28" s="148">
        <v>15</v>
      </c>
      <c r="B28" s="148"/>
      <c r="C28" s="149" t="s">
        <v>1391</v>
      </c>
      <c r="D28" s="149" t="s">
        <v>1392</v>
      </c>
      <c r="E28" s="150" t="s">
        <v>1429</v>
      </c>
      <c r="F28" s="150" t="s">
        <v>1126</v>
      </c>
      <c r="G28" s="151">
        <v>19800</v>
      </c>
      <c r="H28" s="151">
        <v>101000000</v>
      </c>
      <c r="I28" s="168"/>
      <c r="J28" s="151">
        <v>101000000</v>
      </c>
      <c r="K28" s="151">
        <f>H28-J28</f>
        <v>0</v>
      </c>
      <c r="L28" s="154"/>
      <c r="M28" s="154"/>
      <c r="N28" s="156"/>
      <c r="O28" s="153" t="s">
        <v>1426</v>
      </c>
      <c r="P28" s="153" t="s">
        <v>1430</v>
      </c>
      <c r="Q28" s="150" t="s">
        <v>1431</v>
      </c>
      <c r="R28" s="154" t="s">
        <v>1432</v>
      </c>
      <c r="S28" s="150"/>
      <c r="T28" s="154"/>
      <c r="U28" s="150"/>
      <c r="V28" s="150"/>
      <c r="W28" s="73" t="s">
        <v>1431</v>
      </c>
      <c r="X28" s="127" t="s">
        <v>1432</v>
      </c>
      <c r="Y28" s="150"/>
      <c r="Z28" s="154"/>
      <c r="AA28" s="150"/>
      <c r="AB28" s="154"/>
      <c r="AC28" s="150"/>
      <c r="AD28" s="150"/>
      <c r="AE28" s="150"/>
    </row>
    <row r="29" spans="1:31" s="187" customFormat="1" ht="49.5" customHeight="1">
      <c r="A29" s="75">
        <v>16</v>
      </c>
      <c r="B29" s="75"/>
      <c r="C29" s="72" t="s">
        <v>1390</v>
      </c>
      <c r="D29" s="72" t="s">
        <v>1433</v>
      </c>
      <c r="E29" s="73" t="s">
        <v>1508</v>
      </c>
      <c r="F29" s="73" t="s">
        <v>1306</v>
      </c>
      <c r="G29" s="74">
        <v>39601</v>
      </c>
      <c r="H29" s="74">
        <v>339799000</v>
      </c>
      <c r="I29" s="167"/>
      <c r="J29" s="74">
        <v>67960000</v>
      </c>
      <c r="K29" s="74">
        <f>H29-J29</f>
        <v>271839000</v>
      </c>
      <c r="L29" s="154"/>
      <c r="M29" s="154"/>
      <c r="N29" s="79"/>
      <c r="O29" s="77" t="s">
        <v>1462</v>
      </c>
      <c r="P29" s="77" t="s">
        <v>1463</v>
      </c>
      <c r="Q29" s="73" t="s">
        <v>1460</v>
      </c>
      <c r="R29" s="127" t="s">
        <v>1461</v>
      </c>
      <c r="S29" s="73"/>
      <c r="T29" s="127"/>
      <c r="U29" s="73"/>
      <c r="V29" s="73"/>
      <c r="W29" s="73" t="s">
        <v>1460</v>
      </c>
      <c r="X29" s="127" t="s">
        <v>1461</v>
      </c>
      <c r="Y29" s="73"/>
      <c r="Z29" s="127"/>
      <c r="AA29" s="73"/>
      <c r="AB29" s="127"/>
      <c r="AC29" s="73"/>
      <c r="AD29" s="73"/>
      <c r="AE29" s="73"/>
    </row>
    <row r="30" spans="1:31" s="247" customFormat="1" ht="30" customHeight="1">
      <c r="A30" s="210"/>
      <c r="B30" s="312"/>
      <c r="C30" s="210" t="s">
        <v>1615</v>
      </c>
      <c r="D30" s="244"/>
      <c r="E30" s="210"/>
      <c r="F30" s="245"/>
      <c r="G30" s="245">
        <f aca="true" t="shared" si="5" ref="G30:N30">G9+G15+G17+G19</f>
        <v>7581394</v>
      </c>
      <c r="H30" s="245">
        <f t="shared" si="5"/>
        <v>17588263604</v>
      </c>
      <c r="I30" s="245">
        <f t="shared" si="5"/>
        <v>630</v>
      </c>
      <c r="J30" s="245">
        <f t="shared" si="5"/>
        <v>3113334600</v>
      </c>
      <c r="K30" s="245">
        <f t="shared" si="5"/>
        <v>14474929004</v>
      </c>
      <c r="L30" s="245"/>
      <c r="M30" s="245"/>
      <c r="N30" s="245">
        <f t="shared" si="5"/>
        <v>0</v>
      </c>
      <c r="O30" s="246"/>
      <c r="P30" s="210"/>
      <c r="Q30" s="197"/>
      <c r="R30" s="210"/>
      <c r="S30" s="197"/>
      <c r="T30" s="210"/>
      <c r="U30" s="210"/>
      <c r="V30" s="210"/>
      <c r="W30" s="197"/>
      <c r="X30" s="210"/>
      <c r="Y30" s="210"/>
      <c r="Z30" s="210"/>
      <c r="AA30" s="210"/>
      <c r="AB30" s="210"/>
      <c r="AC30" s="210"/>
      <c r="AD30" s="244"/>
      <c r="AE30" s="244"/>
    </row>
  </sheetData>
  <sheetProtection/>
  <mergeCells count="29">
    <mergeCell ref="C17:E17"/>
    <mergeCell ref="G4:G5"/>
    <mergeCell ref="H4:H5"/>
    <mergeCell ref="D4:D5"/>
    <mergeCell ref="L4:M4"/>
    <mergeCell ref="A4:A5"/>
    <mergeCell ref="I4:I5"/>
    <mergeCell ref="J4:K4"/>
    <mergeCell ref="C13:E13"/>
    <mergeCell ref="Y4:Z4"/>
    <mergeCell ref="U4:V4"/>
    <mergeCell ref="W4:X4"/>
    <mergeCell ref="C19:E19"/>
    <mergeCell ref="C15:E15"/>
    <mergeCell ref="E4:E5"/>
    <mergeCell ref="C9:E9"/>
    <mergeCell ref="C8:E8"/>
    <mergeCell ref="F4:F5"/>
    <mergeCell ref="C4:C5"/>
    <mergeCell ref="A1:AD1"/>
    <mergeCell ref="A2:AD2"/>
    <mergeCell ref="AD4:AD5"/>
    <mergeCell ref="AE4:AE5"/>
    <mergeCell ref="AA4:AB4"/>
    <mergeCell ref="AC4:AC5"/>
    <mergeCell ref="N4:N5"/>
    <mergeCell ref="O4:P4"/>
    <mergeCell ref="Q4:R4"/>
    <mergeCell ref="S4:T4"/>
  </mergeCells>
  <printOptions/>
  <pageMargins left="0.7" right="0.45" top="0.75" bottom="0.5" header="0.3" footer="0.3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Tuấn Nguyễn Văn</dc:creator>
  <cp:keywords/>
  <dc:description/>
  <cp:lastModifiedBy>MR HUNG</cp:lastModifiedBy>
  <cp:lastPrinted>2023-04-10T03:12:46Z</cp:lastPrinted>
  <dcterms:created xsi:type="dcterms:W3CDTF">2017-01-04T09:54:37Z</dcterms:created>
  <dcterms:modified xsi:type="dcterms:W3CDTF">2023-11-15T07:45:29Z</dcterms:modified>
  <cp:category/>
  <cp:version/>
  <cp:contentType/>
  <cp:contentStatus/>
</cp:coreProperties>
</file>