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tabRatio="759" activeTab="2"/>
  </bookViews>
  <sheets>
    <sheet name="Tong Hop" sheetId="1" r:id="rId1"/>
    <sheet name="1.KCN NĐH" sheetId="2" r:id="rId2"/>
    <sheet name="2.KCN QN" sheetId="3" r:id="rId3"/>
    <sheet name="3.KCN TBHX" sheetId="4" r:id="rId4"/>
    <sheet name="4.KKT LB" sheetId="5" r:id="rId5"/>
    <sheet name="5.KKT DNam" sheetId="6" r:id="rId6"/>
  </sheets>
  <definedNames>
    <definedName name="_xlnm.Print_Area" localSheetId="1">'1.KCN NĐH'!$A$1:$R$36</definedName>
    <definedName name="_xlnm.Print_Area" localSheetId="2">'2.KCN QN'!$A$1:$R$31</definedName>
    <definedName name="_xlnm.Print_Area" localSheetId="3">'3.KCN TBHX'!$A$1:$R$30</definedName>
    <definedName name="_xlnm.Print_Area" localSheetId="4">'4.KKT LB'!$A$1:$R$37</definedName>
    <definedName name="_xlnm.Print_Area" localSheetId="5">'5.KKT DNam'!$A$1:$R$53</definedName>
    <definedName name="_xlnm.Print_Area" localSheetId="0">'Tong Hop'!$A$1:$T$25</definedName>
    <definedName name="_xlnm.Print_Titles" localSheetId="1">'1.KCN NĐH'!$4:$6</definedName>
    <definedName name="_xlnm.Print_Titles" localSheetId="2">'2.KCN QN'!$4:$6</definedName>
    <definedName name="_xlnm.Print_Titles" localSheetId="4">'4.KKT LB'!$4:$7</definedName>
    <definedName name="_xlnm.Print_Titles" localSheetId="5">'5.KKT DNam'!$4:$7</definedName>
  </definedNames>
  <calcPr fullCalcOnLoad="1"/>
</workbook>
</file>

<file path=xl/comments1.xml><?xml version="1.0" encoding="utf-8"?>
<comments xmlns="http://schemas.openxmlformats.org/spreadsheetml/2006/main">
  <authors>
    <author>Asus</author>
  </authors>
  <commentList>
    <comment ref="D8" authorId="0">
      <text>
        <r>
          <rPr>
            <b/>
            <sz val="9"/>
            <rFont val="Tahoma"/>
            <family val="2"/>
          </rPr>
          <t>Asus:</t>
        </r>
        <r>
          <rPr>
            <sz val="9"/>
            <rFont val="Tahoma"/>
            <family val="2"/>
          </rPr>
          <t xml:space="preserve">
QĐ 385/QĐ-UBND ngày 26/02/2016</t>
        </r>
      </text>
    </comment>
  </commentList>
</comments>
</file>

<file path=xl/comments2.xml><?xml version="1.0" encoding="utf-8"?>
<comments xmlns="http://schemas.openxmlformats.org/spreadsheetml/2006/main">
  <authors>
    <author>Admin</author>
    <author>TUAN</author>
    <author>Phu Quy</author>
  </authors>
  <commentList>
    <comment ref="F28" authorId="0">
      <text>
        <r>
          <rPr>
            <b/>
            <sz val="9"/>
            <rFont val="Tahoma"/>
            <family val="2"/>
          </rPr>
          <t>Admin:</t>
        </r>
        <r>
          <rPr>
            <sz val="9"/>
            <rFont val="Tahoma"/>
            <family val="2"/>
          </rPr>
          <t xml:space="preserve">
Trùng với 
QSDĐ</t>
        </r>
      </text>
    </comment>
    <comment ref="F32" authorId="0">
      <text>
        <r>
          <rPr>
            <b/>
            <sz val="9"/>
            <rFont val="Tahoma"/>
            <family val="2"/>
          </rPr>
          <t>Admin:</t>
        </r>
        <r>
          <rPr>
            <sz val="9"/>
            <rFont val="Tahoma"/>
            <family val="2"/>
          </rPr>
          <t xml:space="preserve">
CNĐT: 5.000
QSD Đ: 4.749</t>
        </r>
      </text>
    </comment>
    <comment ref="F29" authorId="0">
      <text>
        <r>
          <rPr>
            <b/>
            <sz val="9"/>
            <rFont val="Tahoma"/>
            <family val="2"/>
          </rPr>
          <t>Admin:</t>
        </r>
        <r>
          <rPr>
            <sz val="9"/>
            <rFont val="Tahoma"/>
            <family val="2"/>
          </rPr>
          <t xml:space="preserve">
CNĐT: 12.120
QSD Đ: 12.136
</t>
        </r>
      </text>
    </comment>
    <comment ref="F30" authorId="0">
      <text>
        <r>
          <rPr>
            <b/>
            <sz val="9"/>
            <rFont val="Tahoma"/>
            <family val="2"/>
          </rPr>
          <t>Admin:</t>
        </r>
        <r>
          <rPr>
            <sz val="9"/>
            <rFont val="Tahoma"/>
            <family val="2"/>
          </rPr>
          <t xml:space="preserve">
CNĐT: 13.000
QSD Đ: 11.500
</t>
        </r>
      </text>
    </comment>
    <comment ref="F31" authorId="0">
      <text>
        <r>
          <rPr>
            <b/>
            <sz val="9"/>
            <rFont val="Tahoma"/>
            <family val="2"/>
          </rPr>
          <t>Admin:</t>
        </r>
        <r>
          <rPr>
            <sz val="9"/>
            <rFont val="Tahoma"/>
            <family val="2"/>
          </rPr>
          <t xml:space="preserve">
CNĐT: 8.400
QSD Đ: 8.386
</t>
        </r>
      </text>
    </comment>
    <comment ref="F22" authorId="1">
      <text>
        <r>
          <rPr>
            <sz val="9"/>
            <rFont val="Tahoma"/>
            <family val="2"/>
          </rPr>
          <t>Quyết định số 2390/QĐ-UBND ngày 24/8/2020</t>
        </r>
      </text>
    </comment>
    <comment ref="F15" authorId="1">
      <text>
        <r>
          <rPr>
            <b/>
            <sz val="9"/>
            <rFont val="Tahoma"/>
            <family val="2"/>
          </rPr>
          <t>TUAN:</t>
        </r>
        <r>
          <rPr>
            <sz val="9"/>
            <rFont val="Tahoma"/>
            <family val="2"/>
          </rPr>
          <t xml:space="preserve">
Quyết đinh 3549/QĐ-UBND ngày 11/12/2020</t>
        </r>
      </text>
    </comment>
    <comment ref="F21" authorId="1">
      <text>
        <r>
          <rPr>
            <b/>
            <sz val="9"/>
            <rFont val="Tahoma"/>
            <family val="2"/>
          </rPr>
          <t>TUAN:</t>
        </r>
        <r>
          <rPr>
            <sz val="9"/>
            <rFont val="Tahoma"/>
            <family val="2"/>
          </rPr>
          <t xml:space="preserve">
Quyết định số 40/QĐ-UBND ngày 08/01/2020</t>
        </r>
      </text>
    </comment>
    <comment ref="F16" authorId="2">
      <text>
        <r>
          <rPr>
            <b/>
            <sz val="9"/>
            <rFont val="Tahoma"/>
            <family val="2"/>
          </rPr>
          <t>Phu Quy:</t>
        </r>
        <r>
          <rPr>
            <sz val="9"/>
            <rFont val="Tahoma"/>
            <family val="2"/>
          </rPr>
          <t xml:space="preserve">
Quyết đĩnh số 1649/QĐ-UBND ngày 02/7/2021</t>
        </r>
      </text>
    </comment>
    <comment ref="F23" authorId="2">
      <text>
        <r>
          <rPr>
            <b/>
            <sz val="9"/>
            <rFont val="Tahoma"/>
            <family val="2"/>
          </rPr>
          <t>Phu Quy:</t>
        </r>
        <r>
          <rPr>
            <sz val="9"/>
            <rFont val="Tahoma"/>
            <family val="2"/>
          </rPr>
          <t xml:space="preserve">
Quyết định số 891/QĐ-UBND ngày 29/3/2022 diện tích 18.942m2</t>
        </r>
      </text>
    </comment>
    <comment ref="F10" authorId="1">
      <text>
        <r>
          <rPr>
            <b/>
            <sz val="9"/>
            <rFont val="Tahoma"/>
            <family val="2"/>
          </rPr>
          <t>TUAN:</t>
        </r>
        <r>
          <rPr>
            <sz val="9"/>
            <rFont val="Tahoma"/>
            <family val="2"/>
          </rPr>
          <t xml:space="preserve">
Quyết đinh 3549/QĐ-UBND ngày 11/12/2020</t>
        </r>
      </text>
    </comment>
  </commentList>
</comments>
</file>

<file path=xl/comments3.xml><?xml version="1.0" encoding="utf-8"?>
<comments xmlns="http://schemas.openxmlformats.org/spreadsheetml/2006/main">
  <authors>
    <author>Tuan</author>
    <author>TUAN</author>
    <author>Phu Quy</author>
  </authors>
  <commentList>
    <comment ref="F28" authorId="0">
      <text>
        <r>
          <rPr>
            <b/>
            <sz val="9"/>
            <rFont val="Tahoma"/>
            <family val="2"/>
          </rPr>
          <t>Tuan:</t>
        </r>
        <r>
          <rPr>
            <sz val="9"/>
            <rFont val="Tahoma"/>
            <family val="2"/>
          </rPr>
          <t xml:space="preserve">
QĐ 2213/QĐ-UBND ngày 14/10/2015
</t>
        </r>
      </text>
    </comment>
    <comment ref="F27" authorId="0">
      <text>
        <r>
          <rPr>
            <b/>
            <sz val="9"/>
            <rFont val="Tahoma"/>
            <family val="2"/>
          </rPr>
          <t>Tuan:</t>
        </r>
        <r>
          <rPr>
            <sz val="9"/>
            <rFont val="Tahoma"/>
            <family val="2"/>
          </rPr>
          <t xml:space="preserve">
QĐ 2618/QĐ-UBND ngày 15/12/2009</t>
        </r>
      </text>
    </comment>
    <comment ref="F26" authorId="0">
      <text>
        <r>
          <rPr>
            <b/>
            <sz val="9"/>
            <rFont val="Tahoma"/>
            <family val="2"/>
          </rPr>
          <t>Tuan:</t>
        </r>
        <r>
          <rPr>
            <sz val="9"/>
            <rFont val="Tahoma"/>
            <family val="2"/>
          </rPr>
          <t xml:space="preserve">
QĐ 3197/QĐ-UBND ngày 30/11/2017
</t>
        </r>
      </text>
    </comment>
    <comment ref="F15" authorId="1">
      <text>
        <r>
          <rPr>
            <b/>
            <sz val="9"/>
            <rFont val="Tahoma"/>
            <family val="2"/>
          </rPr>
          <t>TUAN:</t>
        </r>
        <r>
          <rPr>
            <sz val="9"/>
            <rFont val="Tahoma"/>
            <family val="2"/>
          </rPr>
          <t xml:space="preserve">
Quyết định 2673/QĐ-UBND ngày 18/9/2020 cho thuê đợt 1 25ha</t>
        </r>
      </text>
    </comment>
    <comment ref="F10" authorId="2">
      <text>
        <r>
          <rPr>
            <b/>
            <sz val="9"/>
            <rFont val="Tahoma"/>
            <family val="2"/>
          </rPr>
          <t>Phu Quy:</t>
        </r>
        <r>
          <rPr>
            <sz val="9"/>
            <rFont val="Tahoma"/>
            <family val="2"/>
          </rPr>
          <t xml:space="preserve">
Quyết đinh số 533/QĐ-UBND ngày 16/02/2022</t>
        </r>
      </text>
    </comment>
    <comment ref="F21" authorId="2">
      <text>
        <r>
          <rPr>
            <b/>
            <sz val="9"/>
            <rFont val="Tahoma"/>
            <family val="2"/>
          </rPr>
          <t>Phu Quy:</t>
        </r>
        <r>
          <rPr>
            <sz val="9"/>
            <rFont val="Tahoma"/>
            <family val="2"/>
          </rPr>
          <t xml:space="preserve">
Quyết đinh số 533/QĐ-UBND ngày 16/02/2022</t>
        </r>
      </text>
    </comment>
  </commentList>
</comments>
</file>

<file path=xl/comments4.xml><?xml version="1.0" encoding="utf-8"?>
<comments xmlns="http://schemas.openxmlformats.org/spreadsheetml/2006/main">
  <authors>
    <author>TUAN</author>
    <author>Phu Quy</author>
  </authors>
  <commentList>
    <comment ref="F10" authorId="0">
      <text>
        <r>
          <rPr>
            <b/>
            <sz val="9"/>
            <rFont val="Tahoma"/>
            <family val="2"/>
          </rPr>
          <t>TUAN:</t>
        </r>
        <r>
          <rPr>
            <sz val="9"/>
            <rFont val="Tahoma"/>
            <family val="2"/>
          </rPr>
          <t xml:space="preserve">
Quyết đinh 3549/QĐ-UBND ngày 11/12/2020</t>
        </r>
      </text>
    </comment>
    <comment ref="F15" authorId="1">
      <text>
        <r>
          <rPr>
            <b/>
            <sz val="9"/>
            <rFont val="Tahoma"/>
            <family val="2"/>
          </rPr>
          <t>Phu Quy:</t>
        </r>
        <r>
          <rPr>
            <sz val="9"/>
            <rFont val="Tahoma"/>
            <family val="2"/>
          </rPr>
          <t xml:space="preserve">
Quyết đĩnh số 1649/QĐ-UBND ngày 02/7/2021</t>
        </r>
      </text>
    </comment>
    <comment ref="F20" authorId="0">
      <text>
        <r>
          <rPr>
            <b/>
            <sz val="9"/>
            <rFont val="Tahoma"/>
            <family val="2"/>
          </rPr>
          <t>TUAN:</t>
        </r>
        <r>
          <rPr>
            <sz val="9"/>
            <rFont val="Tahoma"/>
            <family val="2"/>
          </rPr>
          <t xml:space="preserve">
Quyết định số 40/QĐ-UBND ngày 08/01/2020</t>
        </r>
      </text>
    </comment>
  </commentList>
</comments>
</file>

<file path=xl/comments5.xml><?xml version="1.0" encoding="utf-8"?>
<comments xmlns="http://schemas.openxmlformats.org/spreadsheetml/2006/main">
  <authors>
    <author>Tuan</author>
    <author>Thanh An</author>
    <author>Phu Quy</author>
  </authors>
  <commentList>
    <comment ref="G27" authorId="0">
      <text>
        <r>
          <rPr>
            <b/>
            <sz val="9"/>
            <rFont val="Tahoma"/>
            <family val="2"/>
          </rPr>
          <t>Tuan:</t>
        </r>
        <r>
          <rPr>
            <sz val="9"/>
            <rFont val="Tahoma"/>
            <family val="2"/>
          </rPr>
          <t xml:space="preserve">
Tỷ giá ngày 16/5/2017 là 22.372 VND/USD</t>
        </r>
      </text>
    </comment>
    <comment ref="G34" authorId="0">
      <text>
        <r>
          <rPr>
            <b/>
            <sz val="9"/>
            <rFont val="Tahoma"/>
            <family val="2"/>
          </rPr>
          <t>Tuan:</t>
        </r>
        <r>
          <rPr>
            <sz val="9"/>
            <rFont val="Tahoma"/>
            <family val="2"/>
          </rPr>
          <t xml:space="preserve">
473/QĐ-UB ngày 14/3/2002</t>
        </r>
      </text>
    </comment>
    <comment ref="H27" authorId="0">
      <text>
        <r>
          <rPr>
            <b/>
            <sz val="9"/>
            <rFont val="Tahoma"/>
            <family val="2"/>
          </rPr>
          <t>Tuan:</t>
        </r>
        <r>
          <rPr>
            <sz val="9"/>
            <rFont val="Tahoma"/>
            <family val="2"/>
          </rPr>
          <t xml:space="preserve">
(Theo GPXD 07/2007 ngày 22/5/2007)</t>
        </r>
      </text>
    </comment>
    <comment ref="F34" authorId="1">
      <text>
        <r>
          <rPr>
            <b/>
            <sz val="10"/>
            <rFont val="Tahoma"/>
            <family val="2"/>
          </rPr>
          <t>QĐ 473/QĐ-UB ngày 14/03/2002</t>
        </r>
      </text>
    </comment>
    <comment ref="F27" authorId="1">
      <text>
        <r>
          <rPr>
            <b/>
            <sz val="10"/>
            <rFont val="Tahoma"/>
            <family val="2"/>
          </rPr>
          <t>QĐ 154/QĐ-BQL ngày 19/4/2007</t>
        </r>
      </text>
    </comment>
    <comment ref="F33" authorId="1">
      <text>
        <r>
          <rPr>
            <b/>
            <sz val="10"/>
            <rFont val="Tahoma"/>
            <family val="2"/>
          </rPr>
          <t>QĐ 381/QĐ-BQL ngày 12/10/2009</t>
        </r>
      </text>
    </comment>
    <comment ref="F31" authorId="1">
      <text>
        <r>
          <rPr>
            <b/>
            <sz val="10"/>
            <rFont val="Tahoma"/>
            <family val="2"/>
          </rPr>
          <t>QĐ 50/QĐ-KKT ngày 25/4/2013</t>
        </r>
      </text>
    </comment>
    <comment ref="F32" authorId="1">
      <text>
        <r>
          <rPr>
            <b/>
            <sz val="10"/>
            <rFont val="Tahoma"/>
            <family val="2"/>
          </rPr>
          <t>QĐ 73/QĐ-KKT ngày 22/5/2013</t>
        </r>
      </text>
    </comment>
    <comment ref="F28" authorId="1">
      <text>
        <r>
          <rPr>
            <b/>
            <sz val="10"/>
            <rFont val="Tahoma"/>
            <family val="2"/>
          </rPr>
          <t>QĐ 45/QĐ-KKT ngày 15/4/2013</t>
        </r>
      </text>
    </comment>
    <comment ref="F29" authorId="1">
      <text>
        <r>
          <rPr>
            <b/>
            <sz val="10"/>
            <rFont val="Tahoma"/>
            <family val="2"/>
          </rPr>
          <t>QĐ 61/QĐ-KKT ngày 06/5/2013</t>
        </r>
      </text>
    </comment>
    <comment ref="F30" authorId="2">
      <text>
        <r>
          <rPr>
            <b/>
            <sz val="9"/>
            <rFont val="Tahoma"/>
            <family val="2"/>
          </rPr>
          <t>Phu Quy:</t>
        </r>
        <r>
          <rPr>
            <sz val="9"/>
            <rFont val="Tahoma"/>
            <family val="2"/>
          </rPr>
          <t xml:space="preserve">
Quyết định số 82/QĐ-KKT ngày 26/6/2019</t>
        </r>
      </text>
    </comment>
    <comment ref="F22" authorId="2">
      <text>
        <r>
          <rPr>
            <b/>
            <sz val="9"/>
            <rFont val="Tahoma"/>
            <family val="2"/>
          </rPr>
          <t>Phu Quy:</t>
        </r>
        <r>
          <rPr>
            <sz val="9"/>
            <rFont val="Tahoma"/>
            <family val="2"/>
          </rPr>
          <t xml:space="preserve">
Quyết định số 145/QĐ-KKT ngày 27/11/2020</t>
        </r>
      </text>
    </comment>
  </commentList>
</comments>
</file>

<file path=xl/comments6.xml><?xml version="1.0" encoding="utf-8"?>
<comments xmlns="http://schemas.openxmlformats.org/spreadsheetml/2006/main">
  <authors>
    <author>Admin</author>
    <author>Asus</author>
    <author>TUAN</author>
    <author>Phu Quy</author>
  </authors>
  <commentList>
    <comment ref="F38" authorId="0">
      <text>
        <r>
          <rPr>
            <b/>
            <sz val="9"/>
            <rFont val="Tahoma"/>
            <family val="2"/>
          </rPr>
          <t>Admin:</t>
        </r>
        <r>
          <rPr>
            <sz val="9"/>
            <rFont val="Tahoma"/>
            <family val="2"/>
          </rPr>
          <t xml:space="preserve">
QĐ 1654/QĐ-UBND ngày 23/7/2018</t>
        </r>
      </text>
    </comment>
    <comment ref="F24" authorId="1">
      <text>
        <r>
          <rPr>
            <b/>
            <sz val="9"/>
            <rFont val="Tahoma"/>
            <family val="2"/>
          </rPr>
          <t>Asus:</t>
        </r>
        <r>
          <rPr>
            <sz val="9"/>
            <rFont val="Tahoma"/>
            <family val="2"/>
          </rPr>
          <t xml:space="preserve">
QĐ 3659/QĐ-UBND ngày 27/12/2019 cho thuê 40.285m2
Quyết s9inh5 số 2899/QĐ-UBND ngày 06/10/2021 cho thuê 118.672m2</t>
        </r>
      </text>
    </comment>
    <comment ref="F40" authorId="1">
      <text>
        <r>
          <rPr>
            <b/>
            <sz val="9"/>
            <rFont val="Tahoma"/>
            <family val="2"/>
          </rPr>
          <t>Asus:</t>
        </r>
        <r>
          <rPr>
            <sz val="9"/>
            <rFont val="Tahoma"/>
            <family val="2"/>
          </rPr>
          <t xml:space="preserve">
QĐ 131/QĐ-UBND ngày 15/01/2020</t>
        </r>
      </text>
    </comment>
    <comment ref="F41" authorId="2">
      <text>
        <r>
          <rPr>
            <b/>
            <sz val="9"/>
            <rFont val="Tahoma"/>
            <family val="2"/>
          </rPr>
          <t>TUAN:</t>
        </r>
        <r>
          <rPr>
            <sz val="9"/>
            <rFont val="Tahoma"/>
            <family val="2"/>
          </rPr>
          <t xml:space="preserve">
Quyết định cho thuê đất số 2426/QĐ-UBND ngày 28/8/2020</t>
        </r>
      </text>
    </comment>
    <comment ref="F26" authorId="2">
      <text>
        <r>
          <rPr>
            <b/>
            <sz val="9"/>
            <rFont val="Tahoma"/>
            <family val="2"/>
          </rPr>
          <t>TUAN:</t>
        </r>
        <r>
          <rPr>
            <sz val="9"/>
            <rFont val="Tahoma"/>
            <family val="2"/>
          </rPr>
          <t xml:space="preserve">
Quyết định 3071/QĐ-UBND ngày 27/10/2020</t>
        </r>
      </text>
    </comment>
    <comment ref="F17" authorId="3">
      <text>
        <r>
          <rPr>
            <b/>
            <sz val="9"/>
            <rFont val="Tahoma"/>
            <family val="2"/>
          </rPr>
          <t>Phu Quy:</t>
        </r>
        <r>
          <rPr>
            <sz val="9"/>
            <rFont val="Tahoma"/>
            <family val="2"/>
          </rPr>
          <t xml:space="preserve">
Quyết đĩnh số 1649/QĐ-UBND ngày 02/7/2021</t>
        </r>
      </text>
    </comment>
  </commentList>
</comments>
</file>

<file path=xl/sharedStrings.xml><?xml version="1.0" encoding="utf-8"?>
<sst xmlns="http://schemas.openxmlformats.org/spreadsheetml/2006/main" count="1050" uniqueCount="647">
  <si>
    <t>STT</t>
  </si>
  <si>
    <t>Nhà đầu tư</t>
  </si>
  <si>
    <t>Dự án đầu tư</t>
  </si>
  <si>
    <t>Mục tiêu, quy mô dự án</t>
  </si>
  <si>
    <t>Diện tích đất (m2)</t>
  </si>
  <si>
    <t>Địa điểm</t>
  </si>
  <si>
    <t>Tiến độ</t>
  </si>
  <si>
    <t>Khởi công</t>
  </si>
  <si>
    <t>Số</t>
  </si>
  <si>
    <t>Ngày</t>
  </si>
  <si>
    <t>Số/Mã số</t>
  </si>
  <si>
    <t>KCN Quán Ngang</t>
  </si>
  <si>
    <t>12/2017</t>
  </si>
  <si>
    <t>19/12/2016</t>
  </si>
  <si>
    <t>QĐ/ Giấy CNĐKĐT</t>
  </si>
  <si>
    <t xml:space="preserve">Ngày </t>
  </si>
  <si>
    <t>QĐ cho thuê đất</t>
  </si>
  <si>
    <t>9/2011</t>
  </si>
  <si>
    <t>HP Pacifica Hotel</t>
  </si>
  <si>
    <t>Vốn đầu tư (1.000VNĐ)</t>
  </si>
  <si>
    <t>Công ty TNHH MTV Hoàng Khang</t>
  </si>
  <si>
    <t>1793/QĐ-UBND</t>
  </si>
  <si>
    <t>30 121 0001180</t>
  </si>
  <si>
    <t>I/2017</t>
  </si>
  <si>
    <t>H.thành</t>
  </si>
  <si>
    <t>Công ty TNHH MTV Hợp Thịnh</t>
  </si>
  <si>
    <t>I</t>
  </si>
  <si>
    <t>Nhà máy đóng mới và sửa chữa tàu Trường Thành Lilama</t>
  </si>
  <si>
    <t>Tàu từ 250DWT đến 900DWT, 50-55 chiếc/năm</t>
  </si>
  <si>
    <t>1/2017</t>
  </si>
  <si>
    <t>1996/QĐ-UBND</t>
  </si>
  <si>
    <t>24/8/2016</t>
  </si>
  <si>
    <t>Nhà máy nhiệt điện BOT Quảng Trị I</t>
  </si>
  <si>
    <t>Công ty Điện lực quốc tế Thái Lan (EGATi)</t>
  </si>
  <si>
    <t>NM nhiệt điện đốt than sử dụng công nghệ trên siêu tới hạn (USC), 1.320MW</t>
  </si>
  <si>
    <t>Cảng biển Mỹ Thủy</t>
  </si>
  <si>
    <t>Tàu có trọng tải 50.000 - 100.000DWT</t>
  </si>
  <si>
    <t>2023</t>
  </si>
  <si>
    <t>II</t>
  </si>
  <si>
    <t>Tổng cộng</t>
  </si>
  <si>
    <t>Hệ thống cấp nước Khu Kinh tế Đông Nam Quảng Trị</t>
  </si>
  <si>
    <t>6/2019</t>
  </si>
  <si>
    <t>Công ty TNHH MTV bê tông tươi Trường Sơn QT</t>
  </si>
  <si>
    <t>Nhà máy sản xuất vật liệu xây dựng Trường Sơn QT</t>
  </si>
  <si>
    <t>12/2014</t>
  </si>
  <si>
    <t>Thị trấn Cửa Việt</t>
  </si>
  <si>
    <t>Sản xuất bê tông thương phẩm 240.000 tấn/năm; cấu kiện bê tông</t>
  </si>
  <si>
    <t>I/2018</t>
  </si>
  <si>
    <t>667/QĐ-UBND</t>
  </si>
  <si>
    <t>Công ty Cổ phần Trường Danh</t>
  </si>
  <si>
    <t>Dịch vụ tổng hợp Khu công nghiệp Tây Bắc Hồ Xá</t>
  </si>
  <si>
    <t>Dịch vụ xăng dầu, mua bán tổng hợp; kho bãi</t>
  </si>
  <si>
    <t>II/2019</t>
  </si>
  <si>
    <t>Nhà máy sản xuất và lắp ráp nhôm kính Rạng Đông</t>
  </si>
  <si>
    <t>Nhà máy sản xuất cửa nhựa World Window</t>
  </si>
  <si>
    <t>11/ 2015</t>
  </si>
  <si>
    <t>19/04/2011</t>
  </si>
  <si>
    <t>Nhà máy sản xuất mộc mỹ nghệ Nhà Nguyễn</t>
  </si>
  <si>
    <t>Công ty TNHH MTV Thiện Quảng</t>
  </si>
  <si>
    <t>Nhà máy sản xuất mộc mỹ nghệ Thiện Quảng</t>
  </si>
  <si>
    <t>30 221 000290</t>
  </si>
  <si>
    <t>30 221 000306</t>
  </si>
  <si>
    <t>30 221 000514</t>
  </si>
  <si>
    <t>30 221 000462</t>
  </si>
  <si>
    <t>865/QĐ-UBND</t>
  </si>
  <si>
    <t>26/4/2017</t>
  </si>
  <si>
    <t>2618/QĐ-UBND</t>
  </si>
  <si>
    <t>15/12/2009</t>
  </si>
  <si>
    <t>Nhà máy SX vật liệu xây dựng Trường Danh</t>
  </si>
  <si>
    <t>51107 48234</t>
  </si>
  <si>
    <t>Công ty Cổ phần bao bì công nghiệp QT</t>
  </si>
  <si>
    <t>Nhà máy sản xuất bao bì công nghiệp QT</t>
  </si>
  <si>
    <t>7.000.000 m2 bao bì các loại/năm</t>
  </si>
  <si>
    <t>30 3031 000017</t>
  </si>
  <si>
    <t>Công ty CP May và thương mại Quảng Trị</t>
  </si>
  <si>
    <t>Xí nghiệp may xuất khẩu Lao Bảo</t>
  </si>
  <si>
    <t>Gia công may mặc xuất khẩu</t>
  </si>
  <si>
    <t>2001</t>
  </si>
  <si>
    <t>2002</t>
  </si>
  <si>
    <t>2512/QĐ-UB</t>
  </si>
  <si>
    <t>29/11/2002</t>
  </si>
  <si>
    <t xml:space="preserve">473/QĐ-UB </t>
  </si>
  <si>
    <t xml:space="preserve">14/3/2002 </t>
  </si>
  <si>
    <t>Công ty cổ phần cơ điện Lao Bảo</t>
  </si>
  <si>
    <t>Xây dựng nhà máy Điện cơ Lao Bảo</t>
  </si>
  <si>
    <t>03/2007</t>
  </si>
  <si>
    <t>30 221 000028</t>
  </si>
  <si>
    <t xml:space="preserve">381/QĐ-BQL </t>
  </si>
  <si>
    <t>Công ty TNHH phát triển Thương mại Thái Dương - Lao Bảo</t>
  </si>
  <si>
    <t xml:space="preserve"> Khu Thương mại Trung Quốc</t>
  </si>
  <si>
    <t>30 3 042 000 001</t>
  </si>
  <si>
    <t xml:space="preserve">154/QĐ-BQL </t>
  </si>
  <si>
    <t>19/4/2007</t>
  </si>
  <si>
    <t>Công ty TNHH MTV Hào Quang</t>
  </si>
  <si>
    <t>12/2015</t>
  </si>
  <si>
    <t>10/2015</t>
  </si>
  <si>
    <t>Trưng bày, giới thiệu và KD hàng hóa nội thất, vật dụng gia đình và điện cơ</t>
  </si>
  <si>
    <t>4/2013</t>
  </si>
  <si>
    <t>30 221 000420</t>
  </si>
  <si>
    <t xml:space="preserve">73/QĐ-KKT </t>
  </si>
  <si>
    <t xml:space="preserve"> 22/5/2013</t>
  </si>
  <si>
    <t>04/2013</t>
  </si>
  <si>
    <t>10/2014</t>
  </si>
  <si>
    <t>6/2014</t>
  </si>
  <si>
    <t>Nhà máy sản xuất tã, giấy Lao Bảo</t>
  </si>
  <si>
    <t>03/2014</t>
  </si>
  <si>
    <t>30 221 000416</t>
  </si>
  <si>
    <t>15/4/2013</t>
  </si>
  <si>
    <t xml:space="preserve">50/QĐ-KKT  </t>
  </si>
  <si>
    <t>25/4/2013</t>
  </si>
  <si>
    <t>8/2015</t>
  </si>
  <si>
    <t>Công ty TNHH Kim Thảo Quảng Trị</t>
  </si>
  <si>
    <t>Khu vui chơi giải trí công viên văn hóa trung tâm thị trấn Lao Bảo</t>
  </si>
  <si>
    <t xml:space="preserve">45/QĐ-KKT </t>
  </si>
  <si>
    <t>Doanh nghiệp tư nhân Thảo Nhi</t>
  </si>
  <si>
    <t>Khu dịch vụ du lịch Thảo Nhi</t>
  </si>
  <si>
    <t xml:space="preserve">61/QĐ-KKT </t>
  </si>
  <si>
    <t>30 221 000396</t>
  </si>
  <si>
    <t>20/12/2012</t>
  </si>
  <si>
    <t>30 221 000399</t>
  </si>
  <si>
    <t>Kinh doanh cà phê giải khát, ăn uống, bán hàng lưu niệm</t>
  </si>
  <si>
    <t>TRÊN ĐỊA BÀN TỈNH QUẢNG TRỊ</t>
  </si>
  <si>
    <t>Khu công nghiệp Nam Đông Hà</t>
  </si>
  <si>
    <t>Khu công nghiệp Tây Bắc Hồ Xá</t>
  </si>
  <si>
    <t>Khu Kinh tế - Thương mại đặc biệt Lao Bảo</t>
  </si>
  <si>
    <t>Khu Kinh tế Đông Nam Quảng Trị</t>
  </si>
  <si>
    <t>Khu công nghiệp/ Khu kinh tế</t>
  </si>
  <si>
    <t>Diện tích (ha)</t>
  </si>
  <si>
    <t>31/8/2006 11/12/2008</t>
  </si>
  <si>
    <t>11/3/2013 15/4/2013</t>
  </si>
  <si>
    <t>23/3/2013 08/5/2013</t>
  </si>
  <si>
    <t>27/12/2007 19/11/2010</t>
  </si>
  <si>
    <t xml:space="preserve">29/12/2011 23/9/2015 </t>
  </si>
  <si>
    <t>Thị trấn Lao Bảo</t>
  </si>
  <si>
    <t>Số dự án đầu tư</t>
  </si>
  <si>
    <t>2213/QĐ-UBND</t>
  </si>
  <si>
    <t>14/10/2015</t>
  </si>
  <si>
    <t>40,000 tấn sản phẩm/năm (Giai đoạn 1: 20.000 tấn/năm)</t>
  </si>
  <si>
    <t>Công ty TNHH đóng tàu Cửa Việt</t>
  </si>
  <si>
    <t>Nhà máy sửa chữa và đóng tàu Cửa Việt</t>
  </si>
  <si>
    <t xml:space="preserve">Đóng mới tàu 250DWT đến 900DWT 20-25 tàu, sửa chữa 100 tàu/năm. </t>
  </si>
  <si>
    <t>Xã Gio Mai</t>
  </si>
  <si>
    <t>Công ty TNHH chế biến lâm sản Shaiyoo AA Quảng Trị</t>
  </si>
  <si>
    <t>Nhà máy sản xuất dăm gỗ và chế biến lâm đặc sản Shaiyoo AA Quảng Trị</t>
  </si>
  <si>
    <t>Sản xuất dăm gỗ, 80.000 tấn/năm; sản xuất viên nén năng lượng, 30.000 tấn/năm</t>
  </si>
  <si>
    <t>3/2016</t>
  </si>
  <si>
    <t>Khu du lịch - nghỉ dưỡng Biển Vàng</t>
  </si>
  <si>
    <t>2188/QĐ-UBND</t>
  </si>
  <si>
    <t>20/11/2008</t>
  </si>
  <si>
    <t>22/5/2013</t>
  </si>
  <si>
    <t>1106/QĐ-UBND</t>
  </si>
  <si>
    <t>633/QĐ-UBND</t>
  </si>
  <si>
    <t>2170/QĐ-UBND</t>
  </si>
  <si>
    <t>09/5/2009</t>
  </si>
  <si>
    <t xml:space="preserve">05/2007 </t>
  </si>
  <si>
    <t>09/2009</t>
  </si>
  <si>
    <t>KCN Nam Đông Hà</t>
  </si>
  <si>
    <t>Công viên văn hóa trung tâm thị trấn Lao Bảo</t>
  </si>
  <si>
    <t>Cấu kiện BT: 10,000 tấn; BT thương phẩm: 1,000 tấn; Thép định hình: 1,500 tấn/ năm</t>
  </si>
  <si>
    <t>Kinh doanh dịch vụ vui chơi giải trí; cà phê giải khát</t>
  </si>
  <si>
    <t>30 triệu miếng tã; 50,4 triệu cuộn giấy vệ sinh; 100,8 triệu miếng băng vệ sinh/năm</t>
  </si>
  <si>
    <t>SX cấu kiện cơ khí ph.vụ XD dân dụng và CN; SX lắp dựng nhà tiền chế bằng kết cấu thép</t>
  </si>
  <si>
    <t>5.250 sản phẩm/ năm</t>
  </si>
  <si>
    <t>2.500 sản phẩm/ năm</t>
  </si>
  <si>
    <t>Khu công nghiệp Quán Ngang (3 giai đoạn)</t>
  </si>
  <si>
    <t>XD Khu TM để bán, cho thuê, cho thuê mua; chuyển nhượng tài sản gắn liền với đất</t>
  </si>
  <si>
    <t>Khu Công thương mại - Dịch vụ Lao Bảo</t>
  </si>
  <si>
    <t>1/2018</t>
  </si>
  <si>
    <t>7/2019</t>
  </si>
  <si>
    <t>Khu CTM - DV Lao Bảo</t>
  </si>
  <si>
    <t>Cụm SXCNTT phía Tây Bắc TT Lao Bảo</t>
  </si>
  <si>
    <t>Khu Dịch vụ - Du lịch Cửa Việt</t>
  </si>
  <si>
    <t>2055/QĐ-UBND</t>
  </si>
  <si>
    <t>3197/QĐ-UBND</t>
  </si>
  <si>
    <t>Công ty TNHH đầu tư xây dựng Hoàng Hà Quảng Trị</t>
  </si>
  <si>
    <t>Khu Aquatica - Cua Viet beach and resort</t>
  </si>
  <si>
    <t>Khu DV-DL Cửa Việt</t>
  </si>
  <si>
    <t>Công ty TNHH MTV mộc mỹ nghệ Nguyễn</t>
  </si>
  <si>
    <t>Diện tích đất (ha)</t>
  </si>
  <si>
    <t>Vốn đầu tư (tỷ đồng)</t>
  </si>
  <si>
    <t>Công ty Gazprom EF Intrenatinal B.V (Russia)</t>
  </si>
  <si>
    <t>340MW</t>
  </si>
  <si>
    <t>Xã Hải An</t>
  </si>
  <si>
    <t>Nhà máy điện tua bin khí chu trình hỗn hợp Quảng Trị</t>
  </si>
  <si>
    <t>Công ty TNHH MTV Rạng Đông Quảng Trị</t>
  </si>
  <si>
    <t>21/10/2011 18/4/2018</t>
  </si>
  <si>
    <t>Công ty TNHH xây dựng thương mại và kinh doanh tổng hợp Phi Long</t>
  </si>
  <si>
    <t>Khu công nghiệp Tân Thành</t>
  </si>
  <si>
    <t>6.000 m3 dăm gỗ, 49.920 BDMT dăm gỗ</t>
  </si>
  <si>
    <t>Xã Gio Hải</t>
  </si>
  <si>
    <t>Xã Triệu Trạch</t>
  </si>
  <si>
    <t>Xã Hải Ba</t>
  </si>
  <si>
    <t>9/2017</t>
  </si>
  <si>
    <t>căn hộ khách sạn nghỉ dưỡng (condotel) gồm 310 phòng và căn hộ, trung tâm thương mại</t>
  </si>
  <si>
    <t>Công ty TNHH xây dựng Hoàng Nguyên</t>
  </si>
  <si>
    <t>Nhà máy sản xuất bê tông thương phẩm, bê tông đúc sẵn Hoàng Nguyên</t>
  </si>
  <si>
    <t>2018</t>
  </si>
  <si>
    <t>2036</t>
  </si>
  <si>
    <t>Công ty cổ phần tổng công ty thương mại Quảng Trị</t>
  </si>
  <si>
    <t>Công ty cổ phần đầu tư phát triển kinh tế biển Quảng Trị</t>
  </si>
  <si>
    <t>Công ty cổ phần liên doanh cảng quốc tế Mỹ Thủy</t>
  </si>
  <si>
    <t>Công ty cổ phần phát triển quan hệ Việt Nhật</t>
  </si>
  <si>
    <t>Nhà máy sản xuất Inox và thép hợp kim</t>
  </si>
  <si>
    <t>240.000 tấn/năm</t>
  </si>
  <si>
    <t>Công ty TNHH CFG Quảng Trị</t>
  </si>
  <si>
    <t>Khu bến cảng CFG Nam Cửa Việt</t>
  </si>
  <si>
    <t>Xã Triệu An</t>
  </si>
  <si>
    <t>Xã Gio Quang</t>
  </si>
  <si>
    <t>20.000 m2 sản phẩm/ năm</t>
  </si>
  <si>
    <t>6/2018</t>
  </si>
  <si>
    <t>3/2019</t>
  </si>
  <si>
    <t>Khu dịch vụ và sản xuất rượu gạo Kim Long Giao Quảng Trị</t>
  </si>
  <si>
    <t>Sản xuất rượu các loại và kinh doanh nhà hàng</t>
  </si>
  <si>
    <t>Xã Hải Dương</t>
  </si>
  <si>
    <t>Nhà máy nung kính cường lực, sản xuất kính an toàn PHC</t>
  </si>
  <si>
    <t>Công ty cổ phần kính mặt trời PHC</t>
  </si>
  <si>
    <t>Công ty cổ phần Long Giao Quảng Trị</t>
  </si>
  <si>
    <t>I/2019</t>
  </si>
  <si>
    <t>IV/2022</t>
  </si>
  <si>
    <t>Khu bến cảng 04 cầu cảng chuyên dùng dài 510m, tiếp nhận cỡ tàu đến 5.000 DWT</t>
  </si>
  <si>
    <t>16/QĐ-TTg</t>
  </si>
  <si>
    <t>III/2020</t>
  </si>
  <si>
    <t>02/2019</t>
  </si>
  <si>
    <t>02/2021</t>
  </si>
  <si>
    <t>04/01/2019</t>
  </si>
  <si>
    <t>25/6/2012 22/01/2019</t>
  </si>
  <si>
    <t>17/8/2017</t>
  </si>
  <si>
    <t>02/10/2012</t>
  </si>
  <si>
    <t>1654/QĐ-UBND</t>
  </si>
  <si>
    <t>23/7/2018</t>
  </si>
  <si>
    <t>Công ty cổ phần cấp nước Khu Kinh tế Đông Nam Quảng Trị</t>
  </si>
  <si>
    <t>GĐ1 (2019-2025): công suất khai thác nước thô 80.000 - 100.000m3</t>
  </si>
  <si>
    <t>03/2019</t>
  </si>
  <si>
    <t>10/2020</t>
  </si>
  <si>
    <t>9/2009</t>
  </si>
  <si>
    <t>01/2011</t>
  </si>
  <si>
    <t>11/2013</t>
  </si>
  <si>
    <t>8/2017</t>
  </si>
  <si>
    <t>30/1/2017</t>
  </si>
  <si>
    <t>14/QĐ-KKT</t>
  </si>
  <si>
    <t>19/02/2019</t>
  </si>
  <si>
    <t>IV/2019</t>
  </si>
  <si>
    <t>5/2021</t>
  </si>
  <si>
    <t>25/02/2019</t>
  </si>
  <si>
    <t>368/Q9-UBND</t>
  </si>
  <si>
    <t>28/QĐ-KKT</t>
  </si>
  <si>
    <t>21/3/2019</t>
  </si>
  <si>
    <t>7/2022</t>
  </si>
  <si>
    <t>Công ty cổ phần nông sản hữu cơ Quảng Trị</t>
  </si>
  <si>
    <t>Nhà máy xay xát gạo</t>
  </si>
  <si>
    <t>Nhà máy xay xát 1,5 tấn/h; kho chứa 500 tấn</t>
  </si>
  <si>
    <t>KCN Tây Bắc Hồ Xá</t>
  </si>
  <si>
    <t>Công ty cổ phần Quang Anh Quảng Trị</t>
  </si>
  <si>
    <t>Đầu tư xây dựng và kinh doanh kết cấu hạ tầng Khu công nghiệp Tây Bắc Hồ Xá</t>
  </si>
  <si>
    <t xml:space="preserve">Đầu tư xây dựng và kinh doanh khai thác kết cấu hạ tầng khu công nghiệp </t>
  </si>
  <si>
    <t>12/2019</t>
  </si>
  <si>
    <t>Công ty cổ phần kính cường lực Quảng Trị</t>
  </si>
  <si>
    <t>Khu DL-DV Cửa Việt</t>
  </si>
  <si>
    <t>Công ty TNHH MTV Minh Anh Triệu An</t>
  </si>
  <si>
    <t>Nhà máy sản xuất gỗ ghép thanh và dăm băm</t>
  </si>
  <si>
    <t>Xây dựng, phát triển và kinh doanh hạ tầng cụm công nghiệp Đông Gio Linh</t>
  </si>
  <si>
    <t>Đầu tư Xây dựng, phát triển và kinh doanh hạ tầng cụm công nghiệp</t>
  </si>
  <si>
    <t>Xã Gio Việt</t>
  </si>
  <si>
    <t>90 phòng ngũ tiêu chuẩn 4 sao, 10 Bungalow đơn, dịch vụ ăn uống, sân tennis</t>
  </si>
  <si>
    <t>02/2022</t>
  </si>
  <si>
    <t>246/QĐ-KKT 16/QĐ-KKT</t>
  </si>
  <si>
    <t>935/QĐ-UBND</t>
  </si>
  <si>
    <t>26/4/2019</t>
  </si>
  <si>
    <t>Công ty cổ phần tập đoàn đầu tư xây dựng Á Đông HPP</t>
  </si>
  <si>
    <t>Công ty cổ phần tư vấn điện 2</t>
  </si>
  <si>
    <t>Khu văn phòng làm việc và nhà ở chuyên gia Khu Kinh tế Đông Nam Quảng Trị</t>
  </si>
  <si>
    <t>I/2020</t>
  </si>
  <si>
    <t>IV/2020</t>
  </si>
  <si>
    <t>Công ty TNHH Van Com</t>
  </si>
  <si>
    <t>Nhà máy sản xuất phôi nhôm từ phế liệu</t>
  </si>
  <si>
    <t>10.000 tấn/ năm</t>
  </si>
  <si>
    <t>Xã Hải Quế</t>
  </si>
  <si>
    <t>Nhà máy sản xuất và gia công kính cường lực Quảng Trị</t>
  </si>
  <si>
    <t>2.400 cây nước đá/ ngày đêm</t>
  </si>
  <si>
    <t>Thôn Phú Hội, Triệu An</t>
  </si>
  <si>
    <t>02/2020</t>
  </si>
  <si>
    <t>12/2020</t>
  </si>
  <si>
    <t>Khu nhà ở chuyên gia Khu Kinh tế Đông Nam Quảng Trị</t>
  </si>
  <si>
    <t>12/2022</t>
  </si>
  <si>
    <t>3372/QĐ-UBND</t>
  </si>
  <si>
    <t>05/12/2019</t>
  </si>
  <si>
    <t>Tổ hợp Khách sạn 5 sao và Khu nghĩ dưỡng cao cấp HPP Kingston HPP</t>
  </si>
  <si>
    <t>Công ty cổ phần APEC Quảng Trị</t>
  </si>
  <si>
    <t>Apec Mandala Grand Cửa Việt</t>
  </si>
  <si>
    <t>Khách sạn 5-12 tầng, 2.000-3.000 phòng</t>
  </si>
  <si>
    <t>II/2020</t>
  </si>
  <si>
    <t>IV/2021</t>
  </si>
  <si>
    <t>3742/QĐ-UBND</t>
  </si>
  <si>
    <t>31/12/2019</t>
  </si>
  <si>
    <t>01/2021</t>
  </si>
  <si>
    <t>10/2022</t>
  </si>
  <si>
    <t>Công ty cổ phần ICD Đông Nam</t>
  </si>
  <si>
    <t>Trung tâm phân phối hàng hóa Khu Kinh tế Đông Nam Quảng Trị</t>
  </si>
  <si>
    <t>Logistic - Kho ngoại quan</t>
  </si>
  <si>
    <t>Khách sạn 15 tầng, 300 phòng ngũ và 54 biệt thự du lịch</t>
  </si>
  <si>
    <t>16/11/2017
26/02/2019</t>
  </si>
  <si>
    <t>08/01/2020</t>
  </si>
  <si>
    <t>12/10/2015</t>
  </si>
  <si>
    <t>40/QĐ-UBND</t>
  </si>
  <si>
    <t>131/QĐ-UBND</t>
  </si>
  <si>
    <t>15/01/2020</t>
  </si>
  <si>
    <t>400 tấn sản phẩm/ năm</t>
  </si>
  <si>
    <t>Công ty cổ phần Trung Khởi</t>
  </si>
  <si>
    <t>Cho thuê nhà xưởng và văn phòng</t>
  </si>
  <si>
    <t>II/2023</t>
  </si>
  <si>
    <t>II/2022</t>
  </si>
  <si>
    <t>IV/2030</t>
  </si>
  <si>
    <t>Khách sạn 4*, 7-15 tầng, 500-600 phòng ngũ</t>
  </si>
  <si>
    <t>Công ty cổ phần HD Nam Phát</t>
  </si>
  <si>
    <t>Nhà máy chế biến gỗ từ gỗ rừng trồng</t>
  </si>
  <si>
    <t xml:space="preserve">500 m3 ván ghép thanh/ tháng; 10 - 12 tấn viên nén năng lượng/ giờ </t>
  </si>
  <si>
    <t>Công ty TNHH MTV thương mại và dịch vụ Thái Nhất Vinh</t>
  </si>
  <si>
    <t>Nhà máy sản xuất tinh dầu - hóa phẩm Moonway</t>
  </si>
  <si>
    <t>25/5/2020</t>
  </si>
  <si>
    <t>1051/QĐ-UBND 8767260536</t>
  </si>
  <si>
    <t>22/4/2020 19/5/2020</t>
  </si>
  <si>
    <t>1139/QĐ-UBND 2236664143</t>
  </si>
  <si>
    <t>06/5/2020 13/5/2020</t>
  </si>
  <si>
    <t>56/QĐ-KKT 6642835410</t>
  </si>
  <si>
    <t>01/11/2019 27/3/2020</t>
  </si>
  <si>
    <t>252/QĐ-UBND 3430612124</t>
  </si>
  <si>
    <t>30/01/2019 05/5/2020</t>
  </si>
  <si>
    <t>8/2020</t>
  </si>
  <si>
    <t>11/2021</t>
  </si>
  <si>
    <t>Nhà máy điện Gió Quảng Trị TNC 1</t>
  </si>
  <si>
    <t>Nhà máy điện Gió Quảng Trị TNC 2</t>
  </si>
  <si>
    <t>50 MW</t>
  </si>
  <si>
    <t>Xã Tân Thành (600ha)</t>
  </si>
  <si>
    <t>Xã Tân Thành, Tân Long (380ha)</t>
  </si>
  <si>
    <t>45/QĐ-KKT 4252480818</t>
  </si>
  <si>
    <t xml:space="preserve">2369/QĐ-UBND 7320277121 </t>
  </si>
  <si>
    <t>05/9/2019 19/5/2020</t>
  </si>
  <si>
    <t>3499/QĐ-UBND 2313886184</t>
  </si>
  <si>
    <t>18/12/2019 19/5/2020</t>
  </si>
  <si>
    <t>1868/QĐ-UBND 8571254255</t>
  </si>
  <si>
    <t>29/6/2020 30/6/2020</t>
  </si>
  <si>
    <t>7</t>
  </si>
  <si>
    <t>8</t>
  </si>
  <si>
    <t>10</t>
  </si>
  <si>
    <t>12</t>
  </si>
  <si>
    <t>Cấu kiện bê tông đúc sẵn và bê tông thương phẩm</t>
  </si>
  <si>
    <t>Khu công nghiệp Quảng Trị</t>
  </si>
  <si>
    <t>Công ty cổ phần đầu tư và phát triển Tâm Xanh</t>
  </si>
  <si>
    <t>Trang trại trồng và phát triển vùng nguyên liệu tràm Năm Gân - Triệu Phong</t>
  </si>
  <si>
    <t>228 tấn lá/ năm, tương ứng 22,8 tấn tinh dầu/ năm</t>
  </si>
  <si>
    <t>Khu dịch vụ - du lịch Gio Hải</t>
  </si>
  <si>
    <t>Tổng diện tích (ha)</t>
  </si>
  <si>
    <t>Quỹ đất cho thuê (ha)</t>
  </si>
  <si>
    <t xml:space="preserve">Quyết định số 428/QĐ-TTg </t>
  </si>
  <si>
    <t>18/3/2016</t>
  </si>
  <si>
    <t>Liên danh nhà đầu tư: VSIP - Amata - Sumitomo</t>
  </si>
  <si>
    <t>Xã Hải trường và thị trấn Diên Sanh</t>
  </si>
  <si>
    <t>2191/QĐ-UBND</t>
  </si>
  <si>
    <t>07/8/2020</t>
  </si>
  <si>
    <t>2390/QĐ-UBND</t>
  </si>
  <si>
    <t>24/8/2020</t>
  </si>
  <si>
    <t>Nhà máy sản xuất nước đá cây Minh Anh</t>
  </si>
  <si>
    <t>2426/QĐ-UBND</t>
  </si>
  <si>
    <t>28/8/2020</t>
  </si>
  <si>
    <t>18/9/2020</t>
  </si>
  <si>
    <t>2629/QĐ-UBND 1480124832</t>
  </si>
  <si>
    <t>14/9/2020 18/9/2020</t>
  </si>
  <si>
    <t>Khu nhà xưởng TRLC</t>
  </si>
  <si>
    <t>Nhà xưởng cho thuê</t>
  </si>
  <si>
    <t>Nhà máy gia công cơ khí nội - ngoại thất Amacons Quảng Trị</t>
  </si>
  <si>
    <t xml:space="preserve">Công ty TNHH TRLC </t>
  </si>
  <si>
    <t>Công ty cổ phần tập đoàn đầu tư và thương mại Phạm Gia</t>
  </si>
  <si>
    <t>2409/QĐ-UBND 8504816656</t>
  </si>
  <si>
    <t>26/8/2020 28/8/2020</t>
  </si>
  <si>
    <t>3.000 tấn sản phẩm/ năm</t>
  </si>
  <si>
    <t>2673/QĐ-UBND</t>
  </si>
  <si>
    <t>Kho xăng dầu Việt Lào</t>
  </si>
  <si>
    <t>2534/QĐ-UBND 3345604420</t>
  </si>
  <si>
    <t>23/9/2019 26/5/2020</t>
  </si>
  <si>
    <t>Nhà máy sản xuất cáp điện dân dụng Phạm Gia</t>
  </si>
  <si>
    <t>1.493,4  tấn sản phẩm tinh dầu và sản phẩm tẩy rửa/năm.</t>
  </si>
  <si>
    <t>3071/QĐ-UBND</t>
  </si>
  <si>
    <t>27/10/2020</t>
  </si>
  <si>
    <t>I/2021</t>
  </si>
  <si>
    <t>I/2023</t>
  </si>
  <si>
    <t>Công ty TNHH Bảo Tín Miền Trung</t>
  </si>
  <si>
    <t>Kho hàng phục vụ thu mua nông, lâm sản Bảo Tín Miền Trung</t>
  </si>
  <si>
    <t>30.000 tấn hàng hóa/ năm</t>
  </si>
  <si>
    <t>11/2020</t>
  </si>
  <si>
    <t>3144/QĐ-UBND</t>
  </si>
  <si>
    <t>02/11/2020</t>
  </si>
  <si>
    <t>3194/QĐ-UBND</t>
  </si>
  <si>
    <t>09/11/2020</t>
  </si>
  <si>
    <t>23/11/2020</t>
  </si>
  <si>
    <t>Kho bãi và dịch vụ hậu cần Khu bến cảng Bắc Cửa Việt</t>
  </si>
  <si>
    <t>Xây dựng kho bãi và dịch vụ hậu cần cho quá trình bốc xúc hàng hóa phục vụ vận tải biển</t>
  </si>
  <si>
    <t>12/2021</t>
  </si>
  <si>
    <t>3315/QĐ-UBND</t>
  </si>
  <si>
    <t>3392/QĐ-UBND</t>
  </si>
  <si>
    <t>27/11/2020</t>
  </si>
  <si>
    <t>Công ty cổ phần điện gió TNC Quảng Trị 1</t>
  </si>
  <si>
    <t>Công ty cổ phần điện gió TNC Quảng Trị 2</t>
  </si>
  <si>
    <t>10/2021</t>
  </si>
  <si>
    <t>Công ty TNHH Amacons Quảng Trị</t>
  </si>
  <si>
    <t>3445/QĐ-UBND 7604724071</t>
  </si>
  <si>
    <t>02/12/2020 04/12/2020</t>
  </si>
  <si>
    <t>3446/QĐ-UBND 6621576681</t>
  </si>
  <si>
    <t>3268/QĐ-UBND 6644166154</t>
  </si>
  <si>
    <t>16/11/2020 04/12/2020</t>
  </si>
  <si>
    <t>Dương Quảng Phong</t>
  </si>
  <si>
    <t>Trang trại nuôi chim trĩ hướng thịt Nam Minh</t>
  </si>
  <si>
    <t>Chăn nuôi chim trĩ đỏ lấy thịt, trứng, chim làm cảnh. 2.500 con/lứa - 10.000 con/năm</t>
  </si>
  <si>
    <t>3449/QĐ-UBND</t>
  </si>
  <si>
    <t>08/12/2020</t>
  </si>
  <si>
    <t>11/12/2020</t>
  </si>
  <si>
    <t>9/2020</t>
  </si>
  <si>
    <t>02/2012</t>
  </si>
  <si>
    <t>6/2022</t>
  </si>
  <si>
    <t>8/2021</t>
  </si>
  <si>
    <t>06/5/2019 27/5/2020 10/8/2020</t>
  </si>
  <si>
    <t>III/2021</t>
  </si>
  <si>
    <t>Công ty cổ phần Đại Dương Xanh</t>
  </si>
  <si>
    <t>Công ty cổ phần Tín Đạt Thành</t>
  </si>
  <si>
    <t>Công ty cổ phần phân vi sinh Quảng Trị</t>
  </si>
  <si>
    <t>Công ty cổ phần Trường Danh</t>
  </si>
  <si>
    <t>Nhà máy sản xuất phân hữu cơ vi sinh Komix</t>
  </si>
  <si>
    <t>Đầu tư xây dựng và kinh doanh KCHT khu công nghiệp đa ngành Triệu Phú</t>
  </si>
  <si>
    <t>Đầu tư xây dựng và kinh doanh KCHT khu công nghiệp</t>
  </si>
  <si>
    <t>308/QĐ-TTg</t>
  </si>
  <si>
    <t>05/3/2021</t>
  </si>
  <si>
    <t>396/QĐ-TTg</t>
  </si>
  <si>
    <t>19/3/2021</t>
  </si>
  <si>
    <t>04/4/2017</t>
  </si>
  <si>
    <t>06/4/2015</t>
  </si>
  <si>
    <t>418/QĐ-TTg 4388856248</t>
  </si>
  <si>
    <t>23/3/2021 29/3/2021</t>
  </si>
  <si>
    <t>Đầu tư xây dựng và kinh doanh kết cấu hạ tầng khu công nghiệp</t>
  </si>
  <si>
    <t>Nhà máy điện khí 1.500MW, cảng nhập LNG 1,5 triệu tấn/năm, kho chứa khí LNG</t>
  </si>
  <si>
    <t>36 tháng kể từ ngày giao đất</t>
  </si>
  <si>
    <t>Nhà máy sản xuất nước uống và bao bì quốc tế CTT</t>
  </si>
  <si>
    <t>Công ty cổ phần sản xuất thực phẩm và bao bì quốc tế CTT</t>
  </si>
  <si>
    <t>Nước uống các loại: 50 triệu lít/ năm; bao bì các loại: 32 tr tấn/năm</t>
  </si>
  <si>
    <t>01/2023</t>
  </si>
  <si>
    <t>Công ty cổ phần Tozen Việt Nam</t>
  </si>
  <si>
    <t>Nhà máy sản xuất sơn chống cháy và dịch thể cống cháy Tozen Việt Nam</t>
  </si>
  <si>
    <t>Sơn chống chày.100 tấn/năm, dịch thể chống cháy 400 tấn/năm</t>
  </si>
  <si>
    <t>Công ty TNHH MTV Wood Pellets Triệu Phong</t>
  </si>
  <si>
    <t>Nhà máy chế biến Titan và sản xuất sản phẩm Zirconium Silicate</t>
  </si>
  <si>
    <t>Titan sa khoáng 72.000 tấn/năm, bột Zirconium Silicate 6.000 tấn/năm</t>
  </si>
  <si>
    <t>Nhà máy chế biến lúa, gạo hữu cơ Quảng Trị</t>
  </si>
  <si>
    <t>1889/QĐ-UBND</t>
  </si>
  <si>
    <t>28/7/2021</t>
  </si>
  <si>
    <t>2306/QĐ-UBND 3254077502</t>
  </si>
  <si>
    <t>30/8/2021 31/8/2021</t>
  </si>
  <si>
    <t>IV/2023</t>
  </si>
  <si>
    <t>Công ty TNHH Đức Quang</t>
  </si>
  <si>
    <t>Nhà máy sản xuất, gia công thép hộp, kẽm gai Đức Quang</t>
  </si>
  <si>
    <t>Tổ hợp nhà đầu tư: T&amp;T - HEC - KOGAS - POSKO</t>
  </si>
  <si>
    <t>Trung tâm điện khí LNG Hải Lăng giai đoạn 1, 1.500MW</t>
  </si>
  <si>
    <t>168/QĐ-KKT</t>
  </si>
  <si>
    <t>06/10/2021</t>
  </si>
  <si>
    <t>IV/2027</t>
  </si>
  <si>
    <t>2773/QĐ-UBND</t>
  </si>
  <si>
    <t>27/9/2021</t>
  </si>
  <si>
    <t>Hoàng Văn Cường (Hà Nội)</t>
  </si>
  <si>
    <t>Trung tâm nội thất và điện cơ AAA</t>
  </si>
  <si>
    <t>Công ty Scavi Huế</t>
  </si>
  <si>
    <t>Nhà máy sản xuất trang phục lót và hàng thể thao</t>
  </si>
  <si>
    <t>90 triệu sản phẩm/ năm</t>
  </si>
  <si>
    <t>01/2022</t>
  </si>
  <si>
    <t>12/2024</t>
  </si>
  <si>
    <t>3569/QĐ-UBND</t>
  </si>
  <si>
    <t>10/11/2021</t>
  </si>
  <si>
    <t>05/6/2014</t>
  </si>
  <si>
    <t>3549/QĐ-UBND</t>
  </si>
  <si>
    <t>Nhà máy sản xuất phôi gỗ tẩm áp lực, ván ghép thanh và đồ gỗ mỹ nghệ</t>
  </si>
  <si>
    <t>4.000 m3 gỗ/ năm</t>
  </si>
  <si>
    <t>Sản xuất 26.000 m2 cửa các loại/năm; gia công: 50.000 m2 kính các loại/năm</t>
  </si>
  <si>
    <t>212/QĐ-KKT</t>
  </si>
  <si>
    <t>23/12/2021</t>
  </si>
  <si>
    <t>Công ty cổ phần đầu tư và phát triển Tam San</t>
  </si>
  <si>
    <t>Nhà máy sản xuất cấu kiện bê tông đúc sẵn và bê tông thương phẩm Tam San</t>
  </si>
  <si>
    <t>213/QĐ-KKT</t>
  </si>
  <si>
    <t>10/2023</t>
  </si>
  <si>
    <t>Công ty cổ phần hàng hải VSICO</t>
  </si>
  <si>
    <t>Cảng cạn</t>
  </si>
  <si>
    <t>Công ty cổ phần năng lượng mặt trời Nippon Solar</t>
  </si>
  <si>
    <t>1326/QĐ-UBND 0332567763 27/QĐ-UBND</t>
  </si>
  <si>
    <t>28/5/2020 29/5/2020 06/01/2022</t>
  </si>
  <si>
    <t>Chế biến nông sản</t>
  </si>
  <si>
    <t>Khu cảng cạn Vsico</t>
  </si>
  <si>
    <t>Khu nhà xưởng và văn phòng cho thuê Quán Ngang</t>
  </si>
  <si>
    <t>533/QĐ-UBND</t>
  </si>
  <si>
    <t>16/02/2022</t>
  </si>
  <si>
    <t>Công ty TNHH MTV Lao Bảo Electonics</t>
  </si>
  <si>
    <t>Nhà máy sản xuất, chế biến nông sản Huy Long</t>
  </si>
  <si>
    <t>5.000 tấn sản phẩm sắn cắt lát sấy/năm</t>
  </si>
  <si>
    <t>37/QĐ-KKT</t>
  </si>
  <si>
    <t>12/4/2022</t>
  </si>
  <si>
    <t>01/2024</t>
  </si>
  <si>
    <t>368/TTg-CN</t>
  </si>
  <si>
    <t>25/3/2020</t>
  </si>
  <si>
    <t>53/QĐ-KKT</t>
  </si>
  <si>
    <t>13/5/2022</t>
  </si>
  <si>
    <t>I/2026</t>
  </si>
  <si>
    <t>IV/2025</t>
  </si>
  <si>
    <t>Công ty TNHH T&amp;T Land Gio Hải</t>
  </si>
  <si>
    <t>1173/QĐ-UBND 2898/QĐ-UBND 2238/QĐ-UBND  8618332606</t>
  </si>
  <si>
    <t>08/5/2020 07/10/2020 24/8/2021 09/10/2020</t>
  </si>
  <si>
    <t>2930/QĐ-UBND 3757/QĐ-UBND 2628/QĐ-UBND</t>
  </si>
  <si>
    <t>09/10/2020 23/11/2021 12/10/2022</t>
  </si>
  <si>
    <t>Công ty cổ phần Núi Rồng Quảng Trị</t>
  </si>
  <si>
    <t>Nhà máy sản xuất bánh kẹo Hào Quang</t>
  </si>
  <si>
    <t>Công ty cổ phần đầu tư và phát triển QV Solar</t>
  </si>
  <si>
    <t>Nhà máy sản xuất tấm pin năng lương mặt trời</t>
  </si>
  <si>
    <t>Tấm pin năng lượng mặt trời</t>
  </si>
  <si>
    <t>Công ty TNHH Thiên Phát Quảng Trị</t>
  </si>
  <si>
    <t>Khách sạn tiêu chuẩn 3 *, 7 tầng, 121 phòng ngũ</t>
  </si>
  <si>
    <t>Tổng cộng (75 dự án)</t>
  </si>
  <si>
    <t>Tổng cộng (09 dự án)</t>
  </si>
  <si>
    <t>10/2024</t>
  </si>
  <si>
    <t>0482568125</t>
  </si>
  <si>
    <t>04/11/2022</t>
  </si>
  <si>
    <t>I/2024</t>
  </si>
  <si>
    <t>Sản xuất bánh kẹo các loại</t>
  </si>
  <si>
    <t>I/2013</t>
  </si>
  <si>
    <t>14/12/2022</t>
  </si>
  <si>
    <t>Công ty cổ phần thép hợp kim Asia</t>
  </si>
  <si>
    <t>II/2024</t>
  </si>
  <si>
    <t>21/QĐ-KKT</t>
  </si>
  <si>
    <t>08/3/2023</t>
  </si>
  <si>
    <t>1649/QĐ-UBND</t>
  </si>
  <si>
    <t>02/7/2021</t>
  </si>
  <si>
    <t>891/QĐ-UBND</t>
  </si>
  <si>
    <t>29/3/2022</t>
  </si>
  <si>
    <t>x</t>
  </si>
  <si>
    <t>82/QĐ-KKT</t>
  </si>
  <si>
    <t>26/6/2019</t>
  </si>
  <si>
    <t>145/QĐ-KKT</t>
  </si>
  <si>
    <t>255/QĐ-KKT</t>
  </si>
  <si>
    <t>29/12/2021</t>
  </si>
  <si>
    <t>114/QĐ-KKT</t>
  </si>
  <si>
    <t>20/9/2022</t>
  </si>
  <si>
    <t>156/QĐ-KKT</t>
  </si>
  <si>
    <t>13/3/2023</t>
  </si>
  <si>
    <t>3659/QĐ-UBND 2899/QĐ-UBND</t>
  </si>
  <si>
    <t>27/12/2019 06/10/2021</t>
  </si>
  <si>
    <t>r</t>
  </si>
  <si>
    <t>Dự án chưa được giao đất, cho thuê đất</t>
  </si>
  <si>
    <t>Dự án đã được giao đất, cho thuê đất</t>
  </si>
  <si>
    <t>Tổng cộng (30 dự án)</t>
  </si>
  <si>
    <t>Tổng cộng (9 dự án)</t>
  </si>
  <si>
    <t>Tổng cộng (12 dự án)</t>
  </si>
  <si>
    <t>TỔNG HỢP RÀ SOÁT DỰ ÁN ĐẦU TƯ TẠI CÁC KHU CÔNG NGHIỆ, KHU KINH TẾ</t>
  </si>
  <si>
    <t>TỔNG HỢP RÀ SOÁT DỰ ÁN ĐẦU TƯ TẠI KHU CÔNG NGHIỆP NAM ĐÔNG HÀ</t>
  </si>
  <si>
    <t>TỔNG HỢP RÀ SOÁT DỰ ÁN ĐẦU TƯ TẠI KHU CÔNG NGHIỆP QUÁN NGANG</t>
  </si>
  <si>
    <t>TỔNG HỢP RÀ SOÁT DỰ ÁN ĐẦU TƯ TẠI KHU CÔNG NGHIỆP TÂY BẮC HỒ XÁ</t>
  </si>
  <si>
    <t>TỔNG HỢP RÀ SOÁT DỰ ÁN ĐẦU TƯ TẠI KHU KINH TẾ - THƯƠNG MẠI ĐẶC BIỆT LAO BẢO</t>
  </si>
  <si>
    <t>TỔNG HỢP RÀ SOÁT DỰ ÁN ĐẦU TƯ TẠI KHU KINH TẾ ĐÔNG NAM QUẢNG TRỊ</t>
  </si>
  <si>
    <t>Tình hình đôn đốc nhà đầu tư thực hiện của cơ quan đăng ký đầu tư</t>
  </si>
  <si>
    <t>Các khó khăn, vướng mắc cần tập trung chỉ đạo tháo gỡ để đẩy nhanh tiến độ</t>
  </si>
  <si>
    <t>Các vi phạm Luật Đầu tư, Luật Đất đai và các quy định liên quan: Đề xuất phương án xử lý</t>
  </si>
  <si>
    <t>Ghi chú (đã đưa vào KH thanh tra, kiểm tra năm 2023)</t>
  </si>
  <si>
    <t>Tình hình thực hiện các công việc, hạng mục chủ yếu của dự án (Chuyển đổi mục đích sử dụng đất, đánh giá tác động môi trường, ký quỹ bảo đảm thực hiện dự án đầu tư, giao đất-cho thuê đất, phê duyệt thiết kế BVTC-DT, phòng cháy chữa cháy, giáy phép xây dựng, thi công hạng mục...)</t>
  </si>
  <si>
    <t>9</t>
  </si>
  <si>
    <t>11</t>
  </si>
  <si>
    <t>13</t>
  </si>
  <si>
    <t>15</t>
  </si>
  <si>
    <t>14</t>
  </si>
  <si>
    <t>5</t>
  </si>
  <si>
    <t>6</t>
  </si>
  <si>
    <t>Thành phố Đông Hà</t>
  </si>
  <si>
    <t>Huyện Gio Linh</t>
  </si>
  <si>
    <t>Huyện Vĩnh Linh</t>
  </si>
  <si>
    <t>Huyện Hướng Hoá</t>
  </si>
  <si>
    <t>A</t>
  </si>
  <si>
    <t>B</t>
  </si>
  <si>
    <t>Dự án chậm tiến độ dưới 12 tháng</t>
  </si>
  <si>
    <t>Dự án chậm tiến độ trên 24 tháng</t>
  </si>
  <si>
    <t>Dự án chậm tiến độ trên 12 tháng, dưới 24 tháng</t>
  </si>
  <si>
    <t>b</t>
  </si>
  <si>
    <t>Đã được giao đất, cho thuê đất</t>
  </si>
  <si>
    <t>Chưa được giao đất, cho thuê đất</t>
  </si>
  <si>
    <t>a</t>
  </si>
  <si>
    <t>C</t>
  </si>
  <si>
    <t>D</t>
  </si>
  <si>
    <t xml:space="preserve">Dự án đang triển khai theo tiến độ </t>
  </si>
  <si>
    <t>Dự án đang triển khai theo tiến độ</t>
  </si>
  <si>
    <t>Vốn đầu tư (1.000 đồng)</t>
  </si>
  <si>
    <t>Dự ánchậm tiến đô trên 12 tháng, dưới 24 tháng</t>
  </si>
  <si>
    <r>
      <t>Sản xuất và gia công: 200.000 m</t>
    </r>
    <r>
      <rPr>
        <vertAlign val="superscript"/>
        <sz val="12"/>
        <color indexed="8"/>
        <rFont val="Times New Roman"/>
        <family val="1"/>
      </rPr>
      <t xml:space="preserve">2 </t>
    </r>
    <r>
      <rPr>
        <sz val="12"/>
        <color indexed="8"/>
        <rFont val="Times New Roman"/>
        <family val="1"/>
      </rPr>
      <t>kính cường lực/năm; 300 tấn nhôm, sắt thép, inox/năm</t>
    </r>
  </si>
  <si>
    <r>
      <t>Công suất 500.000 m</t>
    </r>
    <r>
      <rPr>
        <vertAlign val="superscript"/>
        <sz val="12"/>
        <color indexed="8"/>
        <rFont val="Times New Roman"/>
        <family val="1"/>
      </rPr>
      <t>2</t>
    </r>
    <r>
      <rPr>
        <sz val="12"/>
        <color indexed="8"/>
        <rFont val="Times New Roman"/>
        <family val="1"/>
      </rPr>
      <t>/năm</t>
    </r>
  </si>
  <si>
    <r>
      <t>830.000 tấn bê tông thương phẩm, 39.000 tấn bê tông đúc sẵn, 600.000 m</t>
    </r>
    <r>
      <rPr>
        <vertAlign val="superscript"/>
        <sz val="12"/>
        <color indexed="8"/>
        <rFont val="Times New Roman"/>
        <family val="1"/>
      </rPr>
      <t>2</t>
    </r>
    <r>
      <rPr>
        <sz val="12"/>
        <color indexed="8"/>
        <rFont val="Times New Roman"/>
        <family val="1"/>
      </rPr>
      <t xml:space="preserve"> gạch lát /năm</t>
    </r>
  </si>
  <si>
    <t xml:space="preserve"> </t>
  </si>
  <si>
    <t>Đã hoàn thành công tác chuyển đổi mục đích sử dụng rừng, báo cáo đanh giá tác động môi trường, quy hoạch phân khu, chưa thực hiện kỹ đầu tư, đang hoàn thiện công tác GPMB nên chưa được cho thuê đất, chưa phê duyệt BVTC-DT, chưa được cấp GPXD do chưa hoàn thành công tác đấu nối đường sắt và Quốc lộ, chưa được thẩm định BCNCKT, v.v...</t>
  </si>
  <si>
    <t>Đang triển khai xây dựng để hoàn thiện dự án (Khối nhà 7 tầng, v.v…)</t>
  </si>
  <si>
    <t>Đang triển khai thi công</t>
  </si>
  <si>
    <t>Chưa hoàn thành các thủ tục về xây dựng, môi trường, F/S, GPMB, ký quỹ đầu tư, thuê đất</t>
  </si>
  <si>
    <t>Chưa hoàn thành các thủ tục về xây dựng, môi trường, F/S, GPMB, ký quỹ đầu tư, thuê đất (Đang thực hiện thủ tục điều chỉnh Quyết định chủ trương đầu tư để hoàn thành các thủ tục về quy hoạch, GPMB, thuê đất</t>
  </si>
  <si>
    <t>Đã hoàn thành các thủ tục về F/S, ĐTM, đang thực hiện công tác GPMB để thuê đất thực hiện dự án; chưa thực hiện ký quỹ đầu tư</t>
  </si>
  <si>
    <t>Đang hoàn thiện công tác GPMB để trển khai dự án</t>
  </si>
  <si>
    <t>Đang lập các thủ tục cần thiết để thu hồi đất, chấm dứt hoạt động dự án đầu tư</t>
  </si>
  <si>
    <t>Đang hoàn thiện các thủ tục để triển khai xây dựng dự án (Điều chỉnh CTĐT, diện tích thuê đất)</t>
  </si>
  <si>
    <t>Đang gấp rút triển khai để đưa dự án đi vào hoạt động</t>
  </si>
  <si>
    <t>Đang triển khai xây dựng</t>
  </si>
  <si>
    <t>Đang thực hiện các thủ tục để ngừng triển khai dự án</t>
  </si>
  <si>
    <t>Đang hoàn thiện công tác GPMB để triển khai thi công</t>
  </si>
  <si>
    <t>Đã có kết luận kiểm tra của Đoàn kiểm tra liên ngành báo cáo UBND tỉnh, đang chờ chỉ đạo của UBND tỉnh để thực hiện các bước tiếp theo</t>
  </si>
  <si>
    <t>Đang thực hiện việc điều chỉnh giảm diện tích thực hiện dự án</t>
  </si>
  <si>
    <t>=#REF!</t>
  </si>
  <si>
    <t>Đã hoàn thành các thủ tục, chưa triển khai thi công</t>
  </si>
  <si>
    <t>1389/QĐ-UBND</t>
  </si>
  <si>
    <t>27/4/2006, đã thu hồi một phần diện tích đất 30.000m2 tại Quyết định số 1291/QĐ-UBND ngày 19/7/2013</t>
  </si>
  <si>
    <t>Chưa hoàn thiện các thủ tục</t>
  </si>
  <si>
    <t>Chưa được cho thuê đất</t>
  </si>
  <si>
    <t>Đang thực hiện GPMB</t>
  </si>
  <si>
    <t>Chưa hoàn thành các thủ tục để được cho thuê đất thực hiện dự án</t>
  </si>
  <si>
    <t>Đang lập quy hoạch chi tiết</t>
  </si>
  <si>
    <t>Đang hoàn thiện các thủ tục để cấp GPXD triển khai dự án</t>
  </si>
  <si>
    <t>Đang triển khai lập quy hoạch chi tiết, đo đạc thu hồi đất, lập báo cáo đanh giá tác động môi trường, hồ sơ chuyển mục đích sử dụng rừng</t>
  </si>
  <si>
    <t>Đã hoàn thành công tác chuyển mục đích sử dụng rừng, báo cáo đánh giá tác động môi trường, thành lập KCN; Chưa hoàn thành các thủ tục QHXD, GPMB, ký quỹ đầu tư, thuê đất để triển khai xây dựng</t>
  </si>
  <si>
    <t>Quy hoạch chi tiết đã được phê duyệt, Bộ Giao thông vận tải đã thẩm định F/S (Chờ Quyết định phê duyệt báo cáo đanh giá tác động môi trường để phê duyệt F/S), Bộ TNMT đang xem xét phê duyệt ĐTM, cho ý kiến về khoáng sản theo quy định của Nghị định số 51/2021/NĐ-CP; đang hoàn thiện hồ sơ chuyển mục đích sử dụng rừng để trình TTCP phê duyệt; Về GPMB: Đã bàn giao đất cho Ban và nhà đầu tư quản lý khoảng 100 ha; diện tích còn lại đang GPMB 33,67ha; chưa được cho thuê đất do chưa có phê duyệt chuyển mục đích sử dụng rừng; chưa có ý kiến về khoáng sản; chưa lập hồ sơ giao khu vực biển, v.v......</t>
  </si>
  <si>
    <t>Đã hoàn thành việc chuyển đổi mục đích sử dụng rừng và nộp tiền trồng rừng thay thế, đã hoàn thành việc thẩm định F/S tại Bộ Xây dựng; Đã hoàn thành phê duyệt ĐTM; Đang triển khai công tác GPMB để xin thuê đất</t>
  </si>
  <si>
    <t>Đã hoàn thành cho thuê đất đợt 1, triển khai xây dựng hoàn thành trên diện tích thuê đất đợt 1 đi vào hoạt động</t>
  </si>
  <si>
    <t>Đang điều chỉnh tổng mặt bằng GĐ 1xin  kiến trả lời Bộ Xây dựng về điều chỉnh tổng mặt bằng; đăng lập hồ sơ F/S, ĐTM</t>
  </si>
  <si>
    <t xml:space="preserve">Phần diện tích còn lại (3,89ha) chưa được bồi thường, hỗ trợ. Trong đó có 11 thửa đất đã được UBND huyện Gio Linh ban hành quyết định thu hồi đất rừng trồng sản xuất (RTS) của các hộ gia đình tại các Quyết định số: 2934/QĐ-UBND ngày 28/10/2010; 2014/QĐ-UBND ngày 14/7/2011; 3693/QĐ-UBND ngày 12/12/2012 </t>
  </si>
  <si>
    <t>Theo Đơn xin thuê đất của Công ty TNHH TRLC ghi ngày 29/9/2022, Công ty lựa chọn hình thức thuê đất trả tiền một lần cho cả thời gian thuê đất.
Tuy nhiên, căn cứ nhiệm vụ, giải pháp tại Nghị quyết số 18-NQ/TW ngày 16/6/2022 của Hội nghị lần thứ năm Ban chấp hành Trung ương Đảng khóa XIII về "Tiếp tục đổi mới, hoàn thiện thể chế, chính sách, nâng cao hiệu lực, hiệu quả quản lý và sử dụng đất, tạo động lực đưa nước ta trở thành nước phát triển có thu nhập cao", trong đó quy định: “Cơ bản thực hiện hình thức cho thuê đất trả tiền hàng năm và quy định cụ thể các trường hợp trả tiền thuê đất một lần, phù hợp với tính chất, mục đích sử dụng đất, bảo đảm nguồn thu ổn định, tránh thất thoát ngân sách nhà nước”.
Trong khi chờ cơ quan có thẩm quyền xem xét quyết định hình thức cho thuê đất, Ban Quản lý Khu kinh tế tỉnh tạm dừng thời hạn giải quyết thủ tục hành chính đối với Hồ sơ xin thuê đất để thực hiện dự án Khu nhà xưởng TRLC do Công ty TNHH TRLC nộp tại Trung tâm phục vụ hành chính công tỉnh đến khi được cơ quan có thẩm quyền quyết định hình thức cho thuê đất.</t>
  </si>
  <si>
    <t>Nhà đầu tư đang lập thủ tục ký quỹ đầu tư để được gia hạn tiến độ sử dụng đất</t>
  </si>
  <si>
    <t>Phần diện tích còn lại 0,78ha đất do UBND xã quản lý (đất giao thông và đất nghĩa địa), trong đó có 0,56ha đất nghĩa địa do xã Vĩnh Long quản lý (có 22 ngôi mộ bị ảnh hưởng) chưa hoàn thành công tác GPMB do chưa có quỹ đất nghĩa địa để di dời mồ mả.</t>
  </si>
  <si>
    <t xml:space="preserve">Công tác GPMB dự án gặp khó khăn do người dân kiến nghị đơn giá bồi thường, hỗ trợ về đất và tài sản trên đất thấp, chưa bố trí đất tái định cư. </t>
  </si>
  <si>
    <t>Vướng mắc lớn nhất của dự án là công tác GPMB.</t>
  </si>
  <si>
    <t>Vướng mắc về công tác GPMB khu vực hồ chứa tại huyện Triệu Phong</t>
  </si>
  <si>
    <t>Dự án đã được thuê đất, đang triển khai xây dựng</t>
  </si>
  <si>
    <t>Dự án đã được cho thuê đất đợt 1 với diện tích 28ha, Chủ đầu tư đã triển khai xây dựng nhà xưởng</t>
  </si>
  <si>
    <t>Nhà đầu tư chưa lập hồ sơ thuê đất</t>
  </si>
  <si>
    <t>Nhà đầu tư đã có đơn xin trả lại đất và chấm dứt hoạt động dự án</t>
  </si>
  <si>
    <t>Phần diện tích 12.049m2 đã dược UBND tỉnh gia hạn tiến độ sử dụng đất nhưng nhà đầu tư không đưa đất vào sử dụng và được Sở TNMT đề nghị thu hồi đất.
Ngày 03/3/2023, Sở TNMT đã chủ trì, phối hợp Ban QLKKT tỉnh làm việc với Nhà đầu tư, trong đó thống nhất đề xuất UBND tỉnh chưa thu hồi phần diện tích 12.049m2 đến ngày 31/12/2023 để Công ty điều chỉnh cục bộ quy hoạch và bổ sung mục tiêu đầu tư.</t>
  </si>
  <si>
    <t>Nhà đầu tư đã lập hồ sơ thuê đất tháng 11/2022 gửi Sở TNMT. Tuy nhiên, UBND tỉnh đề nghị Ban QLKKT tỉnh rà soát lại chủ trương di dời Khu công nghiệp Nam Đông Hà để có sơ sở cho thuê đất. Ban Quản lý Khu kinh tế tỉnh đã báo cáo UBND tỉnh kết quả rà soát nhưng đến nay UBND tỉnh chưa quyết định cho Nhà đầu tư thuê đất.</t>
  </si>
  <si>
    <t>Nhà đầu tư đang triển khai xây dựng</t>
  </si>
  <si>
    <t>Dự án đã hoàn thành công tác xây dựng nhà máy nhưng gặp khó khăn trong hoạt động sản xuất, kinh doanh</t>
  </si>
  <si>
    <t>Dự án đã hoàn thành công tác xây dựng nhà máy nhưng hoàn thanh lắp đặt máy móc thiết bị để đưa toàn bộ dự án vào hoạt động</t>
  </si>
  <si>
    <t>Sở TNMT đã có kết luận kiểm tra việc chấp hành pháp luật về đất đai và môi trường của dự án tại Văn bản số 3918/BC-STNMT ngày 01/11/2022.</t>
  </si>
  <si>
    <t>Đã xây dựng hoàn thành đi vào hoạt động</t>
  </si>
  <si>
    <t>Đã có trong kế hoạch thanh tranăm 2023 của Sở TNMT</t>
  </si>
  <si>
    <t>Ban Quản lý Khu kinh tế tỉnh đã có Văn bản số 287/KKT-QHTN ngày 22/02/2022 gửi Sở TNMT để đưa vào kế hoạch thanh tra năm 2023. Tuy nhiên, đến nay Sở TNMT chưa tổ chức thanh tra.
Ban Quản lý Khu kinh tế sẽ phối hợp với Sở TNMT tổ chức kiểm tra tình hình sử dụng đất của dự án trong năm 2023.</t>
  </si>
  <si>
    <t>Công ty Cổ phần đầu tư xăng dầu Việt Lào</t>
  </si>
  <si>
    <t>Đến ngày 31 tháng 10 năm 2023</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</si>
</sst>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09]dddd\,\ mmmm\ d\,\ yyyy"/>
    <numFmt numFmtId="181" formatCode="mmm\-yyyy"/>
    <numFmt numFmtId="182" formatCode="m/yyyy"/>
    <numFmt numFmtId="183" formatCode="m/d/yy"/>
    <numFmt numFmtId="184" formatCode="mm/dd/yyyy"/>
    <numFmt numFmtId="185" formatCode="mm/yyyy"/>
    <numFmt numFmtId="186" formatCode="mm/d/yyyy"/>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000"/>
    <numFmt numFmtId="193" formatCode="[$-409]h:mm:ss\ AM/PM"/>
    <numFmt numFmtId="194" formatCode="[$-42A]dd\ mmmm\ yyyy"/>
    <numFmt numFmtId="195" formatCode="[$-14809]d/m/yyyy;@"/>
    <numFmt numFmtId="196" formatCode="[$-1010000]d/m/yy;@"/>
    <numFmt numFmtId="197" formatCode="[$-1010000]d/m/yyyy;@"/>
    <numFmt numFmtId="198" formatCode="[$-10488]dd/mm/yyyy;@"/>
    <numFmt numFmtId="199" formatCode="dd/mm/yyyy"/>
    <numFmt numFmtId="200" formatCode="_-* #,##0.000\ _₫_-;\-* #,##0.000\ _₫_-;_-* &quot;-&quot;??\ _₫_-;_-@_-"/>
    <numFmt numFmtId="201" formatCode="_-* #,##0.0000\ _₫_-;\-* #,##0.0000\ _₫_-;_-* &quot;-&quot;??\ _₫_-;_-@_-"/>
    <numFmt numFmtId="202" formatCode="_-* #,##0.00000\ _₫_-;\-* #,##0.00000\ _₫_-;_-* &quot;-&quot;??\ _₫_-;_-@_-"/>
    <numFmt numFmtId="203" formatCode="_-* #,##0.0\ _₫_-;\-* #,##0.0\ _₫_-;_-* &quot;-&quot;??\ _₫_-;_-@_-"/>
    <numFmt numFmtId="204" formatCode="_-* #,##0\ _₫_-;\-* #,##0\ _₫_-;_-* &quot;-&quot;??\ _₫_-;_-@_-"/>
  </numFmts>
  <fonts count="76">
    <font>
      <sz val="11"/>
      <color theme="1"/>
      <name val="Calibri"/>
      <family val="2"/>
    </font>
    <font>
      <sz val="11"/>
      <color indexed="8"/>
      <name val="Calibri"/>
      <family val="2"/>
    </font>
    <font>
      <sz val="9"/>
      <name val="Tahoma"/>
      <family val="2"/>
    </font>
    <font>
      <b/>
      <sz val="9"/>
      <name val="Tahoma"/>
      <family val="2"/>
    </font>
    <font>
      <b/>
      <sz val="10"/>
      <name val="Tahoma"/>
      <family val="2"/>
    </font>
    <font>
      <sz val="12"/>
      <name val="Times New Roman"/>
      <family val="1"/>
    </font>
    <font>
      <sz val="12"/>
      <color indexed="8"/>
      <name val="Times New Roman"/>
      <family val="1"/>
    </font>
    <font>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i/>
      <sz val="12"/>
      <color indexed="8"/>
      <name val="Times New Roman"/>
      <family val="1"/>
    </font>
    <font>
      <sz val="12"/>
      <color indexed="10"/>
      <name val="Times New Roman"/>
      <family val="1"/>
    </font>
    <font>
      <b/>
      <i/>
      <sz val="12"/>
      <color indexed="8"/>
      <name val="Times New Roman"/>
      <family val="1"/>
    </font>
    <font>
      <sz val="12"/>
      <color indexed="60"/>
      <name val="Times New Roman"/>
      <family val="1"/>
    </font>
    <font>
      <b/>
      <sz val="12"/>
      <color indexed="60"/>
      <name val="Times New Roman"/>
      <family val="1"/>
    </font>
    <font>
      <i/>
      <sz val="12"/>
      <color indexed="60"/>
      <name val="Times New Roman"/>
      <family val="1"/>
    </font>
    <font>
      <b/>
      <i/>
      <sz val="12"/>
      <color indexed="60"/>
      <name val="Times New Roman"/>
      <family val="1"/>
    </font>
    <font>
      <sz val="12"/>
      <color indexed="30"/>
      <name val="Times New Roman"/>
      <family val="1"/>
    </font>
    <font>
      <i/>
      <sz val="12"/>
      <color indexed="30"/>
      <name val="Times New Roman"/>
      <family val="1"/>
    </font>
    <font>
      <b/>
      <i/>
      <sz val="12"/>
      <color indexed="10"/>
      <name val="Times New Roman"/>
      <family val="1"/>
    </font>
    <font>
      <b/>
      <sz val="12"/>
      <color indexed="10"/>
      <name val="Times New Roman"/>
      <family val="1"/>
    </font>
    <font>
      <i/>
      <sz val="12"/>
      <color indexed="10"/>
      <name val="Times New Roman"/>
      <family val="1"/>
    </font>
    <font>
      <b/>
      <i/>
      <sz val="12"/>
      <color indexed="30"/>
      <name val="Times New Roman"/>
      <family val="1"/>
    </font>
    <font>
      <b/>
      <sz val="12"/>
      <color indexed="3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i/>
      <sz val="12"/>
      <color theme="1"/>
      <name val="Times New Roman"/>
      <family val="1"/>
    </font>
    <font>
      <sz val="12"/>
      <color rgb="FFFF0000"/>
      <name val="Times New Roman"/>
      <family val="1"/>
    </font>
    <font>
      <b/>
      <i/>
      <sz val="12"/>
      <color theme="1"/>
      <name val="Times New Roman"/>
      <family val="1"/>
    </font>
    <font>
      <sz val="12"/>
      <color rgb="FFC00000"/>
      <name val="Times New Roman"/>
      <family val="1"/>
    </font>
    <font>
      <b/>
      <sz val="12"/>
      <color rgb="FFC00000"/>
      <name val="Times New Roman"/>
      <family val="1"/>
    </font>
    <font>
      <i/>
      <sz val="12"/>
      <color rgb="FFC00000"/>
      <name val="Times New Roman"/>
      <family val="1"/>
    </font>
    <font>
      <b/>
      <i/>
      <sz val="12"/>
      <color rgb="FFC00000"/>
      <name val="Times New Roman"/>
      <family val="1"/>
    </font>
    <font>
      <sz val="12"/>
      <color rgb="FF0070C0"/>
      <name val="Times New Roman"/>
      <family val="1"/>
    </font>
    <font>
      <i/>
      <sz val="12"/>
      <color rgb="FF0070C0"/>
      <name val="Times New Roman"/>
      <family val="1"/>
    </font>
    <font>
      <b/>
      <i/>
      <sz val="12"/>
      <color rgb="FFFF0000"/>
      <name val="Times New Roman"/>
      <family val="1"/>
    </font>
    <font>
      <b/>
      <sz val="12"/>
      <color rgb="FFFF0000"/>
      <name val="Times New Roman"/>
      <family val="1"/>
    </font>
    <font>
      <i/>
      <sz val="12"/>
      <color rgb="FFFF0000"/>
      <name val="Times New Roman"/>
      <family val="1"/>
    </font>
    <font>
      <b/>
      <i/>
      <sz val="12"/>
      <color rgb="FF0070C0"/>
      <name val="Times New Roman"/>
      <family val="1"/>
    </font>
    <font>
      <b/>
      <sz val="12"/>
      <color rgb="FF0070C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59">
    <xf numFmtId="0" fontId="0" fillId="0" borderId="0" xfId="0" applyFont="1" applyAlignment="1">
      <alignment/>
    </xf>
    <xf numFmtId="0" fontId="59" fillId="0" borderId="0" xfId="0" applyFont="1" applyAlignment="1">
      <alignment/>
    </xf>
    <xf numFmtId="0" fontId="59" fillId="0" borderId="10" xfId="0" applyFont="1" applyBorder="1" applyAlignment="1">
      <alignment horizontal="center" vertical="center" wrapText="1"/>
    </xf>
    <xf numFmtId="0" fontId="59" fillId="0" borderId="0" xfId="0" applyFont="1" applyAlignment="1">
      <alignment wrapText="1"/>
    </xf>
    <xf numFmtId="0" fontId="60" fillId="0" borderId="10" xfId="0" applyFont="1" applyBorder="1" applyAlignment="1">
      <alignment horizontal="center" vertical="center" wrapText="1"/>
    </xf>
    <xf numFmtId="0" fontId="61" fillId="0" borderId="10" xfId="0" applyFont="1" applyBorder="1" applyAlignment="1">
      <alignment horizontal="center" vertical="center"/>
    </xf>
    <xf numFmtId="0" fontId="59" fillId="0" borderId="10" xfId="0" applyFont="1" applyBorder="1" applyAlignment="1">
      <alignment horizontal="center" vertical="center"/>
    </xf>
    <xf numFmtId="0" fontId="59" fillId="0" borderId="10" xfId="0" applyFont="1" applyBorder="1" applyAlignment="1">
      <alignment vertical="center" wrapText="1"/>
    </xf>
    <xf numFmtId="3" fontId="59" fillId="0" borderId="10" xfId="0" applyNumberFormat="1" applyFont="1" applyBorder="1" applyAlignment="1">
      <alignment horizontal="center" vertical="center"/>
    </xf>
    <xf numFmtId="4" fontId="59" fillId="0" borderId="10" xfId="0" applyNumberFormat="1" applyFont="1" applyBorder="1" applyAlignment="1">
      <alignment horizontal="center" vertical="center"/>
    </xf>
    <xf numFmtId="0" fontId="59" fillId="0" borderId="10" xfId="0" applyFont="1" applyBorder="1" applyAlignment="1">
      <alignment vertical="center"/>
    </xf>
    <xf numFmtId="0" fontId="60" fillId="0" borderId="10" xfId="0" applyFont="1" applyBorder="1" applyAlignment="1">
      <alignment horizontal="center" vertical="center"/>
    </xf>
    <xf numFmtId="3" fontId="60" fillId="0" borderId="10" xfId="0" applyNumberFormat="1" applyFont="1" applyBorder="1" applyAlignment="1">
      <alignment horizontal="center" vertical="center"/>
    </xf>
    <xf numFmtId="0" fontId="59" fillId="0" borderId="0" xfId="0" applyFont="1" applyAlignment="1">
      <alignment horizontal="center"/>
    </xf>
    <xf numFmtId="4" fontId="59" fillId="0" borderId="0" xfId="0" applyNumberFormat="1" applyFont="1" applyAlignment="1">
      <alignment/>
    </xf>
    <xf numFmtId="0" fontId="59" fillId="33" borderId="0" xfId="0" applyFont="1" applyFill="1" applyAlignment="1">
      <alignment/>
    </xf>
    <xf numFmtId="14" fontId="60" fillId="33" borderId="10" xfId="0" applyNumberFormat="1" applyFont="1" applyFill="1" applyBorder="1" applyAlignment="1">
      <alignment horizontal="center" vertical="center" wrapText="1"/>
    </xf>
    <xf numFmtId="0" fontId="59" fillId="33" borderId="0" xfId="0" applyFont="1" applyFill="1" applyAlignment="1">
      <alignment horizontal="center"/>
    </xf>
    <xf numFmtId="3" fontId="60" fillId="33" borderId="10" xfId="0" applyNumberFormat="1" applyFont="1" applyFill="1" applyBorder="1" applyAlignment="1">
      <alignment horizontal="right" vertical="center" wrapText="1"/>
    </xf>
    <xf numFmtId="0" fontId="59" fillId="33" borderId="0" xfId="0" applyFont="1" applyFill="1" applyAlignment="1">
      <alignment/>
    </xf>
    <xf numFmtId="0" fontId="59" fillId="33" borderId="10" xfId="0" applyFont="1" applyFill="1" applyBorder="1" applyAlignment="1">
      <alignment horizontal="center" vertical="center" wrapText="1"/>
    </xf>
    <xf numFmtId="3" fontId="59" fillId="33" borderId="10" xfId="0" applyNumberFormat="1" applyFont="1" applyFill="1" applyBorder="1" applyAlignment="1">
      <alignment horizontal="right" vertical="center" wrapText="1"/>
    </xf>
    <xf numFmtId="14" fontId="59" fillId="33" borderId="10" xfId="0" applyNumberFormat="1" applyFont="1" applyFill="1" applyBorder="1" applyAlignment="1">
      <alignment horizontal="center" vertical="center" wrapText="1"/>
    </xf>
    <xf numFmtId="0" fontId="60" fillId="33" borderId="10" xfId="0" applyFont="1" applyFill="1" applyBorder="1" applyAlignment="1">
      <alignment vertical="center" wrapText="1"/>
    </xf>
    <xf numFmtId="3" fontId="60" fillId="33" borderId="10" xfId="0" applyNumberFormat="1" applyFont="1" applyFill="1" applyBorder="1" applyAlignment="1">
      <alignment horizontal="center" vertical="center" wrapText="1"/>
    </xf>
    <xf numFmtId="0" fontId="59" fillId="33" borderId="0" xfId="0" applyFont="1" applyFill="1" applyAlignment="1">
      <alignment horizontal="right"/>
    </xf>
    <xf numFmtId="49" fontId="59" fillId="33" borderId="0" xfId="0" applyNumberFormat="1" applyFont="1" applyFill="1" applyAlignment="1">
      <alignment horizontal="center"/>
    </xf>
    <xf numFmtId="14" fontId="59" fillId="33" borderId="0" xfId="0" applyNumberFormat="1" applyFont="1" applyFill="1" applyAlignment="1">
      <alignment horizontal="center"/>
    </xf>
    <xf numFmtId="49" fontId="59" fillId="34" borderId="10" xfId="0" applyNumberFormat="1"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3" borderId="10" xfId="0" applyFont="1" applyFill="1" applyBorder="1" applyAlignment="1">
      <alignment vertical="center" wrapText="1"/>
    </xf>
    <xf numFmtId="0" fontId="59" fillId="33" borderId="0" xfId="0" applyFont="1" applyFill="1" applyAlignment="1">
      <alignment/>
    </xf>
    <xf numFmtId="14" fontId="60" fillId="33" borderId="10" xfId="0" applyNumberFormat="1" applyFont="1" applyFill="1" applyBorder="1" applyAlignment="1">
      <alignment horizontal="center" vertical="center" wrapText="1"/>
    </xf>
    <xf numFmtId="3" fontId="60" fillId="33" borderId="10" xfId="0" applyNumberFormat="1" applyFont="1" applyFill="1" applyBorder="1" applyAlignment="1">
      <alignment horizontal="right" vertical="center" wrapText="1"/>
    </xf>
    <xf numFmtId="0" fontId="62" fillId="33" borderId="10" xfId="0" applyFont="1" applyFill="1" applyBorder="1" applyAlignment="1">
      <alignment horizontal="center" vertical="center" wrapText="1"/>
    </xf>
    <xf numFmtId="0" fontId="59" fillId="33" borderId="10" xfId="0" applyFont="1" applyFill="1" applyBorder="1" applyAlignment="1">
      <alignment vertical="center" wrapText="1"/>
    </xf>
    <xf numFmtId="0" fontId="59" fillId="33" borderId="10" xfId="0" applyFont="1" applyFill="1" applyBorder="1" applyAlignment="1">
      <alignment horizontal="center" vertical="center" wrapText="1"/>
    </xf>
    <xf numFmtId="3" fontId="59" fillId="33" borderId="10" xfId="0" applyNumberFormat="1" applyFont="1" applyFill="1" applyBorder="1" applyAlignment="1">
      <alignment horizontal="right" vertical="center"/>
    </xf>
    <xf numFmtId="0" fontId="59" fillId="33" borderId="10" xfId="0" applyFont="1" applyFill="1" applyBorder="1" applyAlignment="1">
      <alignment horizontal="center" vertical="center"/>
    </xf>
    <xf numFmtId="14" fontId="59" fillId="33" borderId="10" xfId="0" applyNumberFormat="1" applyFont="1" applyFill="1" applyBorder="1" applyAlignment="1">
      <alignment horizontal="center" vertical="center" wrapText="1"/>
    </xf>
    <xf numFmtId="49" fontId="59" fillId="33" borderId="10" xfId="0" applyNumberFormat="1" applyFont="1" applyFill="1" applyBorder="1" applyAlignment="1">
      <alignment horizontal="center" vertical="center"/>
    </xf>
    <xf numFmtId="0" fontId="59" fillId="33" borderId="0" xfId="0" applyFont="1" applyFill="1" applyAlignment="1">
      <alignment horizontal="center" vertical="center"/>
    </xf>
    <xf numFmtId="3" fontId="59" fillId="33" borderId="10" xfId="0" applyNumberFormat="1" applyFont="1" applyFill="1" applyBorder="1" applyAlignment="1">
      <alignment horizontal="right" vertical="center" wrapText="1"/>
    </xf>
    <xf numFmtId="0" fontId="60" fillId="33" borderId="10" xfId="0" applyFont="1" applyFill="1" applyBorder="1" applyAlignment="1">
      <alignment vertical="center" wrapText="1"/>
    </xf>
    <xf numFmtId="3" fontId="60" fillId="33" borderId="10" xfId="0" applyNumberFormat="1" applyFont="1" applyFill="1" applyBorder="1" applyAlignment="1">
      <alignment horizontal="center" vertical="center" wrapText="1"/>
    </xf>
    <xf numFmtId="0" fontId="59" fillId="33" borderId="0" xfId="0" applyFont="1" applyFill="1" applyAlignment="1">
      <alignment horizontal="center"/>
    </xf>
    <xf numFmtId="0" fontId="59" fillId="33" borderId="0" xfId="0" applyFont="1" applyFill="1" applyAlignment="1">
      <alignment horizontal="right"/>
    </xf>
    <xf numFmtId="14" fontId="59" fillId="33" borderId="0" xfId="0" applyNumberFormat="1" applyFont="1" applyFill="1" applyAlignment="1">
      <alignment horizontal="center"/>
    </xf>
    <xf numFmtId="0" fontId="59" fillId="33" borderId="0" xfId="0" applyFont="1" applyFill="1" applyAlignment="1">
      <alignment horizontal="center" vertical="center" wrapText="1"/>
    </xf>
    <xf numFmtId="49" fontId="59" fillId="33" borderId="0" xfId="0" applyNumberFormat="1" applyFont="1" applyFill="1" applyAlignment="1">
      <alignment horizontal="center"/>
    </xf>
    <xf numFmtId="0" fontId="59" fillId="33" borderId="0" xfId="0" applyFont="1" applyFill="1" applyAlignment="1">
      <alignment horizontal="center" wrapText="1"/>
    </xf>
    <xf numFmtId="0" fontId="59" fillId="33" borderId="10" xfId="0" applyFont="1" applyFill="1" applyBorder="1" applyAlignment="1">
      <alignment horizontal="left" vertical="center" wrapText="1"/>
    </xf>
    <xf numFmtId="185" fontId="60" fillId="33" borderId="10" xfId="0" applyNumberFormat="1" applyFont="1" applyFill="1" applyBorder="1" applyAlignment="1">
      <alignment horizontal="center" vertical="center" wrapText="1"/>
    </xf>
    <xf numFmtId="0" fontId="63" fillId="33" borderId="10" xfId="0" applyFont="1" applyFill="1" applyBorder="1" applyAlignment="1">
      <alignment horizontal="center" vertical="center" wrapText="1"/>
    </xf>
    <xf numFmtId="185" fontId="59" fillId="33" borderId="10" xfId="0" applyNumberFormat="1" applyFont="1" applyFill="1" applyBorder="1" applyAlignment="1">
      <alignment horizontal="center" vertical="center" wrapText="1"/>
    </xf>
    <xf numFmtId="3" fontId="59" fillId="33" borderId="10" xfId="0" applyNumberFormat="1" applyFont="1" applyFill="1" applyBorder="1" applyAlignment="1">
      <alignment horizontal="center" vertical="center" wrapText="1"/>
    </xf>
    <xf numFmtId="185" fontId="60" fillId="33" borderId="10" xfId="0" applyNumberFormat="1" applyFont="1" applyFill="1" applyBorder="1" applyAlignment="1">
      <alignment horizontal="right" vertical="center" wrapText="1"/>
    </xf>
    <xf numFmtId="14" fontId="60" fillId="33" borderId="10" xfId="0" applyNumberFormat="1" applyFont="1" applyFill="1" applyBorder="1" applyAlignment="1">
      <alignment horizontal="right" vertical="center" wrapText="1"/>
    </xf>
    <xf numFmtId="185" fontId="59" fillId="33" borderId="0" xfId="0" applyNumberFormat="1" applyFont="1" applyFill="1" applyAlignment="1">
      <alignment horizontal="center"/>
    </xf>
    <xf numFmtId="49" fontId="63" fillId="33" borderId="10" xfId="0" applyNumberFormat="1"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4" borderId="10" xfId="0" applyFont="1" applyFill="1" applyBorder="1" applyAlignment="1">
      <alignment vertical="center" wrapText="1"/>
    </xf>
    <xf numFmtId="3" fontId="59" fillId="34" borderId="10" xfId="0" applyNumberFormat="1" applyFont="1" applyFill="1" applyBorder="1" applyAlignment="1">
      <alignment horizontal="right" vertical="center" wrapText="1"/>
    </xf>
    <xf numFmtId="0" fontId="59" fillId="0" borderId="10" xfId="0" applyFont="1" applyBorder="1" applyAlignment="1">
      <alignment horizontal="center" wrapText="1"/>
    </xf>
    <xf numFmtId="49" fontId="59" fillId="33" borderId="10" xfId="0" applyNumberFormat="1" applyFont="1" applyFill="1" applyBorder="1" applyAlignment="1">
      <alignment horizontal="center" vertical="center" wrapText="1"/>
    </xf>
    <xf numFmtId="49" fontId="59" fillId="33" borderId="10" xfId="0" applyNumberFormat="1" applyFont="1" applyFill="1" applyBorder="1" applyAlignment="1">
      <alignment horizontal="center" vertical="center" wrapText="1"/>
    </xf>
    <xf numFmtId="49" fontId="59" fillId="33" borderId="0" xfId="0" applyNumberFormat="1" applyFont="1" applyFill="1" applyAlignment="1">
      <alignment horizontal="center"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3" fontId="5" fillId="33" borderId="10" xfId="0" applyNumberFormat="1" applyFont="1" applyFill="1" applyBorder="1" applyAlignment="1">
      <alignment horizontal="right" vertical="center" wrapText="1"/>
    </xf>
    <xf numFmtId="14" fontId="5" fillId="33" borderId="10" xfId="0" applyNumberFormat="1" applyFont="1" applyFill="1" applyBorder="1" applyAlignment="1">
      <alignment horizontal="center" vertical="center" wrapText="1"/>
    </xf>
    <xf numFmtId="0" fontId="5" fillId="33" borderId="0" xfId="0" applyFont="1" applyFill="1" applyAlignment="1">
      <alignment/>
    </xf>
    <xf numFmtId="49" fontId="5"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0" fontId="59" fillId="33" borderId="10" xfId="0" applyFont="1" applyFill="1" applyBorder="1" applyAlignment="1">
      <alignment horizontal="left" vertical="center" wrapText="1"/>
    </xf>
    <xf numFmtId="0" fontId="59" fillId="33" borderId="0" xfId="0" applyFont="1" applyFill="1" applyAlignment="1">
      <alignment vertical="center" wrapText="1"/>
    </xf>
    <xf numFmtId="0" fontId="59" fillId="34" borderId="10" xfId="0" applyFont="1" applyFill="1" applyBorder="1" applyAlignment="1">
      <alignment vertical="center" wrapText="1"/>
    </xf>
    <xf numFmtId="3" fontId="59" fillId="34" borderId="10" xfId="0" applyNumberFormat="1" applyFont="1" applyFill="1" applyBorder="1" applyAlignment="1">
      <alignment horizontal="right" vertical="center" wrapText="1"/>
    </xf>
    <xf numFmtId="49" fontId="59" fillId="34" borderId="10" xfId="0" applyNumberFormat="1" applyFont="1" applyFill="1" applyBorder="1" applyAlignment="1">
      <alignment horizontal="center" vertical="center" wrapText="1"/>
    </xf>
    <xf numFmtId="14" fontId="59" fillId="34" borderId="10" xfId="0" applyNumberFormat="1" applyFont="1" applyFill="1" applyBorder="1" applyAlignment="1">
      <alignment horizontal="center" vertical="center" wrapText="1"/>
    </xf>
    <xf numFmtId="0" fontId="59" fillId="0" borderId="10" xfId="0" applyFont="1" applyBorder="1" applyAlignment="1">
      <alignment horizontal="center" vertical="center" wrapText="1"/>
    </xf>
    <xf numFmtId="0" fontId="59" fillId="33" borderId="0" xfId="0" applyFont="1" applyFill="1" applyAlignment="1">
      <alignment vertical="center" wrapText="1"/>
    </xf>
    <xf numFmtId="0" fontId="60" fillId="33" borderId="0" xfId="0" applyFont="1" applyFill="1" applyAlignment="1">
      <alignment vertical="center" wrapText="1"/>
    </xf>
    <xf numFmtId="3" fontId="59" fillId="33" borderId="0" xfId="0" applyNumberFormat="1" applyFont="1" applyFill="1" applyAlignment="1">
      <alignment horizontal="center" vertical="center" wrapText="1"/>
    </xf>
    <xf numFmtId="0" fontId="59" fillId="33" borderId="0" xfId="0" applyFont="1" applyFill="1" applyAlignment="1">
      <alignment wrapText="1"/>
    </xf>
    <xf numFmtId="3" fontId="59" fillId="33" borderId="0" xfId="0" applyNumberFormat="1" applyFont="1" applyFill="1" applyAlignment="1">
      <alignment horizontal="center" wrapText="1"/>
    </xf>
    <xf numFmtId="49" fontId="59" fillId="33" borderId="0" xfId="0" applyNumberFormat="1" applyFont="1" applyFill="1" applyAlignment="1">
      <alignment horizontal="center" wrapText="1"/>
    </xf>
    <xf numFmtId="3" fontId="59" fillId="33" borderId="0" xfId="0" applyNumberFormat="1" applyFont="1" applyFill="1" applyAlignment="1">
      <alignment horizontal="center"/>
    </xf>
    <xf numFmtId="49" fontId="59" fillId="33" borderId="10" xfId="0" applyNumberFormat="1" applyFont="1" applyFill="1" applyBorder="1" applyAlignment="1">
      <alignment horizontal="center" vertical="center"/>
    </xf>
    <xf numFmtId="49" fontId="60" fillId="33" borderId="10" xfId="0" applyNumberFormat="1" applyFont="1" applyFill="1" applyBorder="1" applyAlignment="1">
      <alignment horizontal="right" vertical="center" wrapText="1"/>
    </xf>
    <xf numFmtId="4" fontId="60" fillId="0" borderId="10" xfId="0" applyNumberFormat="1" applyFont="1" applyBorder="1" applyAlignment="1">
      <alignment horizontal="center" vertical="center"/>
    </xf>
    <xf numFmtId="49" fontId="59" fillId="0" borderId="10" xfId="0" applyNumberFormat="1" applyFont="1" applyBorder="1" applyAlignment="1">
      <alignment horizontal="center" vertical="center" wrapText="1"/>
    </xf>
    <xf numFmtId="0" fontId="64" fillId="33" borderId="0" xfId="0" applyFont="1" applyFill="1" applyAlignment="1">
      <alignment/>
    </xf>
    <xf numFmtId="3" fontId="59" fillId="34" borderId="10" xfId="0" applyNumberFormat="1" applyFont="1" applyFill="1" applyBorder="1" applyAlignment="1">
      <alignment horizontal="center" vertical="center" wrapText="1"/>
    </xf>
    <xf numFmtId="3" fontId="59" fillId="33" borderId="10" xfId="42" applyNumberFormat="1" applyFont="1" applyFill="1" applyBorder="1" applyAlignment="1">
      <alignment horizontal="right" vertical="center" wrapText="1"/>
    </xf>
    <xf numFmtId="0" fontId="59" fillId="34" borderId="10" xfId="0" applyFont="1" applyFill="1" applyBorder="1" applyAlignment="1">
      <alignment horizontal="left" vertical="center" wrapText="1"/>
    </xf>
    <xf numFmtId="3" fontId="59" fillId="0" borderId="0" xfId="0" applyNumberFormat="1" applyFont="1" applyAlignment="1">
      <alignment/>
    </xf>
    <xf numFmtId="3" fontId="59" fillId="33" borderId="0" xfId="0" applyNumberFormat="1" applyFont="1" applyFill="1" applyAlignment="1">
      <alignment horizontal="right" vertical="center" wrapText="1"/>
    </xf>
    <xf numFmtId="0" fontId="60" fillId="33" borderId="10" xfId="0" applyFont="1" applyFill="1" applyBorder="1" applyAlignment="1">
      <alignment horizontal="center" vertical="center" wrapText="1"/>
    </xf>
    <xf numFmtId="49" fontId="60" fillId="33" borderId="10" xfId="0" applyNumberFormat="1" applyFont="1" applyFill="1" applyBorder="1" applyAlignment="1">
      <alignment horizontal="center" vertical="center" wrapText="1"/>
    </xf>
    <xf numFmtId="0" fontId="60" fillId="33" borderId="10" xfId="0" applyFont="1" applyFill="1" applyBorder="1" applyAlignment="1">
      <alignment horizontal="center" vertical="center" wrapText="1"/>
    </xf>
    <xf numFmtId="49" fontId="60" fillId="33" borderId="10" xfId="0" applyNumberFormat="1" applyFont="1" applyFill="1" applyBorder="1" applyAlignment="1">
      <alignment horizontal="center" vertical="center" wrapText="1"/>
    </xf>
    <xf numFmtId="1" fontId="63" fillId="33" borderId="10" xfId="0" applyNumberFormat="1" applyFont="1" applyFill="1" applyBorder="1" applyAlignment="1">
      <alignment horizontal="center" vertical="center" wrapText="1"/>
    </xf>
    <xf numFmtId="1" fontId="59" fillId="33" borderId="0" xfId="0" applyNumberFormat="1" applyFont="1" applyFill="1" applyAlignment="1">
      <alignment horizontal="center"/>
    </xf>
    <xf numFmtId="0" fontId="60" fillId="0" borderId="10" xfId="0" applyFont="1" applyBorder="1" applyAlignment="1">
      <alignment horizontal="center" vertical="center" wrapText="1"/>
    </xf>
    <xf numFmtId="0" fontId="60" fillId="33" borderId="10" xfId="0" applyFont="1" applyFill="1" applyBorder="1" applyAlignment="1">
      <alignment horizontal="center" vertical="center" wrapText="1"/>
    </xf>
    <xf numFmtId="49" fontId="60" fillId="33" borderId="10" xfId="0" applyNumberFormat="1" applyFont="1" applyFill="1" applyBorder="1" applyAlignment="1">
      <alignment horizontal="center" vertical="center" wrapText="1"/>
    </xf>
    <xf numFmtId="0" fontId="60" fillId="33" borderId="10" xfId="0" applyFont="1" applyFill="1" applyBorder="1" applyAlignment="1">
      <alignment horizontal="center" vertical="center" wrapText="1"/>
    </xf>
    <xf numFmtId="49" fontId="60" fillId="33" borderId="10" xfId="0" applyNumberFormat="1" applyFont="1" applyFill="1" applyBorder="1" applyAlignment="1">
      <alignment horizontal="center" vertical="center" wrapText="1"/>
    </xf>
    <xf numFmtId="49" fontId="60" fillId="33" borderId="10" xfId="0" applyNumberFormat="1"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49" fontId="59" fillId="33" borderId="10" xfId="0" applyNumberFormat="1" applyFont="1" applyFill="1" applyBorder="1" applyAlignment="1" quotePrefix="1">
      <alignment horizontal="center" vertical="center" wrapText="1"/>
    </xf>
    <xf numFmtId="0" fontId="65" fillId="33" borderId="10" xfId="0" applyFont="1" applyFill="1" applyBorder="1" applyAlignment="1">
      <alignment horizontal="center" vertical="center" wrapText="1"/>
    </xf>
    <xf numFmtId="49" fontId="65" fillId="33" borderId="10" xfId="0" applyNumberFormat="1" applyFont="1" applyFill="1" applyBorder="1" applyAlignment="1">
      <alignment horizontal="center" vertical="center" wrapText="1"/>
    </xf>
    <xf numFmtId="14" fontId="65" fillId="33" borderId="10" xfId="0" applyNumberFormat="1" applyFont="1" applyFill="1" applyBorder="1" applyAlignment="1">
      <alignment horizontal="center" vertical="center" wrapText="1"/>
    </xf>
    <xf numFmtId="0" fontId="64" fillId="33" borderId="0" xfId="0" applyFont="1" applyFill="1" applyAlignment="1">
      <alignment/>
    </xf>
    <xf numFmtId="0" fontId="64" fillId="33" borderId="10" xfId="0" applyFont="1" applyFill="1" applyBorder="1" applyAlignment="1">
      <alignment horizontal="center" vertical="center" wrapText="1"/>
    </xf>
    <xf numFmtId="49" fontId="64" fillId="33" borderId="10" xfId="0" applyNumberFormat="1" applyFont="1" applyFill="1" applyBorder="1" applyAlignment="1">
      <alignment horizontal="center" vertical="center" wrapText="1"/>
    </xf>
    <xf numFmtId="0" fontId="60" fillId="0" borderId="10" xfId="0" applyFont="1" applyBorder="1" applyAlignment="1">
      <alignment vertical="center" wrapText="1"/>
    </xf>
    <xf numFmtId="0" fontId="64" fillId="0" borderId="0" xfId="0" applyFont="1" applyAlignment="1">
      <alignment/>
    </xf>
    <xf numFmtId="0" fontId="64" fillId="0" borderId="10" xfId="0" applyFont="1" applyBorder="1" applyAlignment="1">
      <alignment horizontal="center"/>
    </xf>
    <xf numFmtId="0" fontId="64" fillId="0" borderId="10" xfId="0" applyFont="1" applyBorder="1" applyAlignment="1">
      <alignment/>
    </xf>
    <xf numFmtId="3" fontId="64" fillId="0" borderId="10" xfId="0" applyNumberFormat="1" applyFont="1" applyBorder="1" applyAlignment="1">
      <alignment horizontal="center"/>
    </xf>
    <xf numFmtId="0" fontId="66" fillId="0" borderId="10" xfId="0" applyFont="1" applyBorder="1" applyAlignment="1">
      <alignment horizontal="center" vertical="center"/>
    </xf>
    <xf numFmtId="4" fontId="66" fillId="0" borderId="10" xfId="0" applyNumberFormat="1" applyFont="1" applyBorder="1" applyAlignment="1">
      <alignment horizontal="center" vertical="center"/>
    </xf>
    <xf numFmtId="3" fontId="66" fillId="0" borderId="10" xfId="0" applyNumberFormat="1" applyFont="1" applyBorder="1" applyAlignment="1">
      <alignment horizontal="center" vertical="center"/>
    </xf>
    <xf numFmtId="0" fontId="66" fillId="0" borderId="0" xfId="0" applyFont="1" applyAlignment="1">
      <alignment/>
    </xf>
    <xf numFmtId="4" fontId="67" fillId="0" borderId="10" xfId="0" applyNumberFormat="1" applyFont="1" applyBorder="1" applyAlignment="1">
      <alignment horizontal="center" vertical="center"/>
    </xf>
    <xf numFmtId="0" fontId="60" fillId="34" borderId="10"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0" xfId="0" applyFont="1" applyFill="1" applyBorder="1" applyAlignment="1">
      <alignment horizontal="left" vertical="center" wrapText="1"/>
    </xf>
    <xf numFmtId="3" fontId="67" fillId="33" borderId="10" xfId="0" applyNumberFormat="1" applyFont="1" applyFill="1" applyBorder="1" applyAlignment="1">
      <alignment horizontal="right" vertical="center" wrapText="1"/>
    </xf>
    <xf numFmtId="49" fontId="67" fillId="33" borderId="10" xfId="0" applyNumberFormat="1" applyFont="1" applyFill="1" applyBorder="1" applyAlignment="1">
      <alignment horizontal="center" vertical="center" wrapText="1"/>
    </xf>
    <xf numFmtId="14" fontId="67" fillId="33" borderId="10" xfId="0" applyNumberFormat="1" applyFont="1" applyFill="1" applyBorder="1" applyAlignment="1">
      <alignment horizontal="center" vertical="center" wrapText="1"/>
    </xf>
    <xf numFmtId="0" fontId="66" fillId="33" borderId="0" xfId="0" applyFont="1" applyFill="1" applyAlignment="1">
      <alignment/>
    </xf>
    <xf numFmtId="0" fontId="67" fillId="34" borderId="10" xfId="0" applyFont="1" applyFill="1" applyBorder="1" applyAlignment="1">
      <alignment horizontal="center" vertical="center" wrapText="1"/>
    </xf>
    <xf numFmtId="49" fontId="67" fillId="33" borderId="10" xfId="0" applyNumberFormat="1" applyFont="1" applyFill="1" applyBorder="1" applyAlignment="1">
      <alignment horizontal="center" vertical="center"/>
    </xf>
    <xf numFmtId="0" fontId="67" fillId="33" borderId="0" xfId="0" applyFont="1" applyFill="1" applyAlignment="1">
      <alignment vertical="center" wrapText="1"/>
    </xf>
    <xf numFmtId="49" fontId="66" fillId="33" borderId="10" xfId="0" applyNumberFormat="1" applyFont="1" applyFill="1" applyBorder="1" applyAlignment="1">
      <alignment horizontal="center" vertical="center"/>
    </xf>
    <xf numFmtId="49" fontId="66" fillId="33" borderId="10" xfId="0" applyNumberFormat="1" applyFont="1" applyFill="1" applyBorder="1" applyAlignment="1">
      <alignment horizontal="center" vertical="center" wrapText="1"/>
    </xf>
    <xf numFmtId="0" fontId="66" fillId="33" borderId="10" xfId="0" applyFont="1" applyFill="1" applyBorder="1" applyAlignment="1">
      <alignment horizontal="center" vertical="center" wrapText="1"/>
    </xf>
    <xf numFmtId="14" fontId="66" fillId="33" borderId="10" xfId="0" applyNumberFormat="1" applyFont="1" applyFill="1" applyBorder="1" applyAlignment="1">
      <alignment horizontal="center" vertical="center" wrapText="1"/>
    </xf>
    <xf numFmtId="0" fontId="66" fillId="33" borderId="0" xfId="0" applyFont="1" applyFill="1" applyAlignment="1">
      <alignment vertical="center" wrapText="1"/>
    </xf>
    <xf numFmtId="0" fontId="66" fillId="34" borderId="10" xfId="0" applyFont="1" applyFill="1" applyBorder="1" applyAlignment="1">
      <alignment horizontal="center" vertical="center" wrapText="1"/>
    </xf>
    <xf numFmtId="3" fontId="63" fillId="33" borderId="10" xfId="0" applyNumberFormat="1" applyFont="1" applyFill="1" applyBorder="1" applyAlignment="1">
      <alignment horizontal="right" vertical="center" wrapText="1"/>
    </xf>
    <xf numFmtId="0" fontId="67" fillId="33" borderId="10" xfId="0" applyFont="1" applyFill="1" applyBorder="1" applyAlignment="1">
      <alignment horizontal="center" vertical="center" wrapText="1"/>
    </xf>
    <xf numFmtId="0" fontId="67" fillId="33" borderId="10" xfId="0" applyFont="1" applyFill="1" applyBorder="1" applyAlignment="1">
      <alignment horizontal="left" vertical="center" wrapText="1"/>
    </xf>
    <xf numFmtId="3" fontId="67" fillId="33" borderId="10" xfId="0" applyNumberFormat="1" applyFont="1" applyFill="1" applyBorder="1" applyAlignment="1">
      <alignment horizontal="right" vertical="center" wrapText="1"/>
    </xf>
    <xf numFmtId="49" fontId="67" fillId="33" borderId="10" xfId="0" applyNumberFormat="1" applyFont="1" applyFill="1" applyBorder="1" applyAlignment="1">
      <alignment horizontal="center" vertical="center" wrapText="1"/>
    </xf>
    <xf numFmtId="14" fontId="67" fillId="33" borderId="10" xfId="0" applyNumberFormat="1" applyFont="1" applyFill="1" applyBorder="1" applyAlignment="1">
      <alignment horizontal="center" vertical="center" wrapText="1"/>
    </xf>
    <xf numFmtId="0" fontId="66" fillId="33" borderId="0" xfId="0" applyFont="1" applyFill="1" applyAlignment="1">
      <alignment/>
    </xf>
    <xf numFmtId="0" fontId="67" fillId="34" borderId="10" xfId="0" applyFont="1" applyFill="1" applyBorder="1" applyAlignment="1">
      <alignment horizontal="center" vertical="center" wrapText="1"/>
    </xf>
    <xf numFmtId="49" fontId="67" fillId="33" borderId="10" xfId="0" applyNumberFormat="1" applyFont="1" applyFill="1" applyBorder="1" applyAlignment="1">
      <alignment horizontal="center" vertical="center"/>
    </xf>
    <xf numFmtId="0" fontId="67" fillId="33" borderId="0" xfId="0" applyFont="1" applyFill="1" applyAlignment="1">
      <alignment vertical="center" wrapText="1"/>
    </xf>
    <xf numFmtId="0" fontId="67" fillId="33" borderId="10" xfId="0" applyFont="1" applyFill="1" applyBorder="1" applyAlignment="1">
      <alignment vertical="center" wrapText="1"/>
    </xf>
    <xf numFmtId="3" fontId="67" fillId="34" borderId="10" xfId="0" applyNumberFormat="1" applyFont="1" applyFill="1" applyBorder="1" applyAlignment="1">
      <alignment horizontal="right" vertical="center" wrapText="1"/>
    </xf>
    <xf numFmtId="49" fontId="67" fillId="34" borderId="10" xfId="0" applyNumberFormat="1" applyFont="1" applyFill="1" applyBorder="1" applyAlignment="1">
      <alignment horizontal="center" vertical="center" wrapText="1"/>
    </xf>
    <xf numFmtId="0" fontId="67" fillId="33" borderId="0" xfId="0" applyFont="1" applyFill="1" applyAlignment="1">
      <alignment/>
    </xf>
    <xf numFmtId="0" fontId="67" fillId="33" borderId="0" xfId="0" applyFont="1" applyFill="1" applyAlignment="1">
      <alignment horizontal="center" vertical="center"/>
    </xf>
    <xf numFmtId="0" fontId="67" fillId="34" borderId="10" xfId="0" applyFont="1" applyFill="1" applyBorder="1" applyAlignment="1">
      <alignment vertical="center" wrapText="1"/>
    </xf>
    <xf numFmtId="3" fontId="67" fillId="34" borderId="10" xfId="0" applyNumberFormat="1" applyFont="1" applyFill="1" applyBorder="1" applyAlignment="1">
      <alignment horizontal="center" vertical="center" wrapText="1"/>
    </xf>
    <xf numFmtId="49" fontId="63" fillId="33" borderId="11" xfId="0" applyNumberFormat="1" applyFont="1" applyFill="1" applyBorder="1" applyAlignment="1">
      <alignment horizontal="center" vertical="center" wrapText="1"/>
    </xf>
    <xf numFmtId="49" fontId="67" fillId="33" borderId="11" xfId="0" applyNumberFormat="1" applyFont="1" applyFill="1" applyBorder="1" applyAlignment="1">
      <alignment horizontal="center" vertical="center" wrapText="1"/>
    </xf>
    <xf numFmtId="49" fontId="59" fillId="33" borderId="11" xfId="0" applyNumberFormat="1" applyFont="1" applyFill="1" applyBorder="1" applyAlignment="1">
      <alignment horizontal="center" vertical="center" wrapText="1"/>
    </xf>
    <xf numFmtId="49" fontId="67" fillId="33" borderId="11" xfId="0" applyNumberFormat="1" applyFont="1" applyFill="1" applyBorder="1" applyAlignment="1">
      <alignment horizontal="center" vertical="center"/>
    </xf>
    <xf numFmtId="49" fontId="59" fillId="34" borderId="11" xfId="0" applyNumberFormat="1" applyFont="1" applyFill="1" applyBorder="1" applyAlignment="1">
      <alignment horizontal="center" vertical="center" wrapText="1"/>
    </xf>
    <xf numFmtId="0" fontId="67" fillId="33" borderId="11" xfId="0" applyFont="1" applyFill="1" applyBorder="1" applyAlignment="1">
      <alignment horizontal="center" vertical="center" wrapText="1"/>
    </xf>
    <xf numFmtId="49" fontId="60" fillId="33" borderId="11" xfId="0" applyNumberFormat="1" applyFont="1" applyFill="1" applyBorder="1" applyAlignment="1">
      <alignment horizontal="center" vertical="center" wrapText="1"/>
    </xf>
    <xf numFmtId="49" fontId="59" fillId="33" borderId="11" xfId="0" applyNumberFormat="1" applyFont="1" applyFill="1" applyBorder="1" applyAlignment="1">
      <alignment horizontal="center" vertical="center"/>
    </xf>
    <xf numFmtId="0" fontId="59" fillId="34" borderId="10" xfId="0" applyFont="1" applyFill="1" applyBorder="1" applyAlignment="1">
      <alignment horizontal="right" vertical="center" wrapText="1"/>
    </xf>
    <xf numFmtId="3" fontId="66" fillId="0" borderId="10" xfId="0" applyNumberFormat="1" applyFont="1" applyBorder="1" applyAlignment="1">
      <alignment horizontal="center"/>
    </xf>
    <xf numFmtId="0" fontId="59" fillId="33" borderId="10" xfId="0" applyFont="1" applyFill="1" applyBorder="1" applyAlignment="1">
      <alignment horizontal="center" vertical="center"/>
    </xf>
    <xf numFmtId="3" fontId="59" fillId="33" borderId="10" xfId="0" applyNumberFormat="1" applyFont="1" applyFill="1" applyBorder="1" applyAlignment="1">
      <alignment horizontal="right" vertical="center"/>
    </xf>
    <xf numFmtId="0" fontId="68" fillId="33" borderId="10" xfId="0" applyFont="1" applyFill="1" applyBorder="1" applyAlignment="1">
      <alignment horizontal="center" vertical="center"/>
    </xf>
    <xf numFmtId="0" fontId="68" fillId="33" borderId="10" xfId="0" applyFont="1" applyFill="1" applyBorder="1" applyAlignment="1">
      <alignment vertical="center" wrapText="1"/>
    </xf>
    <xf numFmtId="0" fontId="68" fillId="33" borderId="10" xfId="0" applyFont="1" applyFill="1" applyBorder="1" applyAlignment="1">
      <alignment horizontal="center" vertical="center" wrapText="1"/>
    </xf>
    <xf numFmtId="3" fontId="68" fillId="33" borderId="10" xfId="0" applyNumberFormat="1" applyFont="1" applyFill="1" applyBorder="1" applyAlignment="1">
      <alignment horizontal="right" vertical="center" wrapText="1"/>
    </xf>
    <xf numFmtId="49" fontId="68" fillId="33" borderId="10" xfId="0" applyNumberFormat="1" applyFont="1" applyFill="1" applyBorder="1" applyAlignment="1">
      <alignment horizontal="center" vertical="center"/>
    </xf>
    <xf numFmtId="49" fontId="68" fillId="33" borderId="10" xfId="0" applyNumberFormat="1" applyFont="1" applyFill="1" applyBorder="1" applyAlignment="1">
      <alignment horizontal="center" vertical="center" wrapText="1"/>
    </xf>
    <xf numFmtId="0" fontId="68" fillId="33" borderId="0" xfId="0" applyFont="1" applyFill="1" applyAlignment="1">
      <alignment vertical="center" wrapText="1"/>
    </xf>
    <xf numFmtId="49" fontId="62" fillId="33" borderId="10" xfId="0" applyNumberFormat="1" applyFont="1" applyFill="1" applyBorder="1" applyAlignment="1">
      <alignment horizontal="center" vertical="center" wrapText="1"/>
    </xf>
    <xf numFmtId="49" fontId="69" fillId="33" borderId="10" xfId="0" applyNumberFormat="1" applyFont="1" applyFill="1" applyBorder="1" applyAlignment="1">
      <alignment horizontal="center" vertical="center" wrapText="1"/>
    </xf>
    <xf numFmtId="3" fontId="68" fillId="33" borderId="10" xfId="0" applyNumberFormat="1" applyFont="1" applyFill="1" applyBorder="1" applyAlignment="1">
      <alignment horizontal="right" vertical="center"/>
    </xf>
    <xf numFmtId="49" fontId="70" fillId="33" borderId="10" xfId="0" applyNumberFormat="1"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0" fillId="33" borderId="10" xfId="0" applyFont="1" applyFill="1" applyBorder="1" applyAlignment="1">
      <alignment horizontal="center" vertical="center" wrapText="1"/>
    </xf>
    <xf numFmtId="49" fontId="72" fillId="33" borderId="10" xfId="0" applyNumberFormat="1" applyFont="1" applyFill="1" applyBorder="1" applyAlignment="1">
      <alignment horizontal="center" vertical="center" wrapText="1"/>
    </xf>
    <xf numFmtId="49" fontId="71" fillId="33" borderId="10" xfId="0" applyNumberFormat="1" applyFont="1" applyFill="1" applyBorder="1" applyAlignment="1">
      <alignment horizontal="center" vertical="center" wrapText="1"/>
    </xf>
    <xf numFmtId="3" fontId="71" fillId="33" borderId="10" xfId="0" applyNumberFormat="1" applyFont="1" applyFill="1" applyBorder="1" applyAlignment="1">
      <alignment horizontal="center" vertical="center" wrapText="1"/>
    </xf>
    <xf numFmtId="0" fontId="62" fillId="33" borderId="0" xfId="0" applyFont="1" applyFill="1" applyAlignment="1">
      <alignment horizontal="center" vertical="center" wrapText="1"/>
    </xf>
    <xf numFmtId="0" fontId="62" fillId="33" borderId="0" xfId="0" applyFont="1" applyFill="1" applyAlignment="1">
      <alignment horizontal="center" wrapText="1"/>
    </xf>
    <xf numFmtId="49" fontId="73" fillId="33" borderId="10" xfId="0" applyNumberFormat="1"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73" fillId="33" borderId="10" xfId="0" applyFont="1" applyFill="1" applyBorder="1" applyAlignment="1">
      <alignment horizontal="center" vertical="center" wrapText="1"/>
    </xf>
    <xf numFmtId="49" fontId="74" fillId="33" borderId="10" xfId="0" applyNumberFormat="1" applyFont="1" applyFill="1" applyBorder="1" applyAlignment="1">
      <alignment horizontal="center" vertical="center" wrapText="1"/>
    </xf>
    <xf numFmtId="49" fontId="74" fillId="33" borderId="10" xfId="0" applyNumberFormat="1" applyFont="1" applyFill="1" applyBorder="1" applyAlignment="1">
      <alignment horizontal="right" vertical="center" wrapText="1"/>
    </xf>
    <xf numFmtId="0" fontId="68" fillId="33" borderId="0" xfId="0" applyFont="1" applyFill="1" applyAlignment="1">
      <alignment horizontal="center"/>
    </xf>
    <xf numFmtId="49" fontId="62" fillId="33" borderId="10" xfId="0" applyNumberFormat="1" applyFont="1" applyFill="1" applyBorder="1" applyAlignment="1">
      <alignment horizontal="justify" vertical="center" wrapText="1"/>
    </xf>
    <xf numFmtId="49" fontId="62" fillId="33" borderId="10" xfId="0" applyNumberFormat="1" applyFont="1" applyFill="1" applyBorder="1" applyAlignment="1">
      <alignment horizontal="justify" vertical="center" wrapText="1"/>
    </xf>
    <xf numFmtId="49" fontId="62" fillId="34" borderId="10" xfId="0" applyNumberFormat="1" applyFont="1" applyFill="1" applyBorder="1" applyAlignment="1">
      <alignment horizontal="center" vertical="center" wrapText="1"/>
    </xf>
    <xf numFmtId="49" fontId="62" fillId="33" borderId="10" xfId="0" applyNumberFormat="1" applyFont="1" applyFill="1" applyBorder="1" applyAlignment="1">
      <alignment horizontal="center" vertical="center" wrapText="1"/>
    </xf>
    <xf numFmtId="49" fontId="62" fillId="34" borderId="10" xfId="0" applyNumberFormat="1" applyFont="1" applyFill="1" applyBorder="1" applyAlignment="1">
      <alignment horizontal="justify" vertical="center" wrapText="1"/>
    </xf>
    <xf numFmtId="0" fontId="59" fillId="35" borderId="10" xfId="0" applyFont="1" applyFill="1" applyBorder="1" applyAlignment="1">
      <alignment horizontal="center" vertical="center" wrapText="1"/>
    </xf>
    <xf numFmtId="0" fontId="59" fillId="35" borderId="10" xfId="0" applyFont="1" applyFill="1" applyBorder="1" applyAlignment="1">
      <alignment vertical="center" wrapText="1"/>
    </xf>
    <xf numFmtId="3" fontId="59" fillId="35" borderId="10" xfId="0" applyNumberFormat="1" applyFont="1" applyFill="1" applyBorder="1" applyAlignment="1">
      <alignment horizontal="right" vertical="center" wrapText="1"/>
    </xf>
    <xf numFmtId="49" fontId="59" fillId="35" borderId="10" xfId="0" applyNumberFormat="1" applyFont="1" applyFill="1" applyBorder="1" applyAlignment="1">
      <alignment horizontal="center" vertical="center" wrapText="1"/>
    </xf>
    <xf numFmtId="14" fontId="59" fillId="35" borderId="10" xfId="0" applyNumberFormat="1" applyFont="1" applyFill="1" applyBorder="1" applyAlignment="1">
      <alignment horizontal="center" vertical="center" wrapText="1"/>
    </xf>
    <xf numFmtId="0" fontId="59" fillId="35" borderId="10" xfId="0" applyFont="1" applyFill="1" applyBorder="1" applyAlignment="1">
      <alignment horizontal="left" vertical="center" wrapText="1"/>
    </xf>
    <xf numFmtId="49" fontId="62" fillId="34"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3" fontId="59" fillId="0" borderId="10" xfId="0" applyNumberFormat="1" applyFont="1" applyFill="1" applyBorder="1" applyAlignment="1">
      <alignment horizontal="right" vertical="center" wrapText="1"/>
    </xf>
    <xf numFmtId="185" fontId="59" fillId="0" borderId="10" xfId="0" applyNumberFormat="1" applyFont="1" applyFill="1" applyBorder="1" applyAlignment="1">
      <alignment horizontal="center" vertical="center" wrapText="1"/>
    </xf>
    <xf numFmtId="14" fontId="59" fillId="0" borderId="10" xfId="0" applyNumberFormat="1" applyFont="1" applyFill="1" applyBorder="1" applyAlignment="1">
      <alignment horizontal="center" vertical="center" wrapText="1"/>
    </xf>
    <xf numFmtId="49" fontId="68"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59" fillId="0" borderId="0" xfId="0" applyFont="1" applyFill="1" applyAlignment="1">
      <alignment/>
    </xf>
    <xf numFmtId="0" fontId="59" fillId="0" borderId="10" xfId="0" applyFont="1" applyFill="1" applyBorder="1" applyAlignment="1" quotePrefix="1">
      <alignment horizontal="center" vertical="center" wrapText="1"/>
    </xf>
    <xf numFmtId="49" fontId="62" fillId="0" borderId="10" xfId="0" applyNumberFormat="1" applyFont="1" applyFill="1" applyBorder="1" applyAlignment="1">
      <alignment horizontal="justify" vertical="center" wrapText="1"/>
    </xf>
    <xf numFmtId="0" fontId="66" fillId="0" borderId="12" xfId="0" applyFont="1" applyBorder="1" applyAlignment="1">
      <alignment horizontal="center" vertical="center" wrapText="1"/>
    </xf>
    <xf numFmtId="0" fontId="66" fillId="0" borderId="11"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1" xfId="0" applyFont="1" applyBorder="1" applyAlignment="1">
      <alignment horizontal="center" vertical="center" wrapText="1"/>
    </xf>
    <xf numFmtId="0" fontId="60" fillId="0" borderId="0" xfId="0" applyFont="1" applyAlignment="1">
      <alignment horizontal="center"/>
    </xf>
    <xf numFmtId="0" fontId="60" fillId="33" borderId="10" xfId="0" applyFont="1" applyFill="1" applyBorder="1" applyAlignment="1">
      <alignment horizontal="center" vertical="center" wrapText="1"/>
    </xf>
    <xf numFmtId="0" fontId="67" fillId="33" borderId="12" xfId="0" applyFont="1" applyFill="1" applyBorder="1" applyAlignment="1">
      <alignment horizontal="left" vertical="center" wrapText="1"/>
    </xf>
    <xf numFmtId="0" fontId="67" fillId="33" borderId="11" xfId="0" applyFont="1" applyFill="1" applyBorder="1" applyAlignment="1">
      <alignment horizontal="left" vertical="center" wrapText="1"/>
    </xf>
    <xf numFmtId="0" fontId="60" fillId="33" borderId="12" xfId="0" applyFont="1" applyFill="1" applyBorder="1" applyAlignment="1">
      <alignment horizontal="left" vertical="center" wrapText="1"/>
    </xf>
    <xf numFmtId="0" fontId="60" fillId="33" borderId="15" xfId="0" applyFont="1" applyFill="1" applyBorder="1" applyAlignment="1">
      <alignment horizontal="left" vertical="center" wrapText="1"/>
    </xf>
    <xf numFmtId="0" fontId="60" fillId="33" borderId="10" xfId="0" applyFont="1" applyFill="1" applyBorder="1" applyAlignment="1">
      <alignment horizontal="left" vertical="center" wrapText="1"/>
    </xf>
    <xf numFmtId="49" fontId="60" fillId="33" borderId="10" xfId="0" applyNumberFormat="1" applyFont="1" applyFill="1" applyBorder="1" applyAlignment="1">
      <alignment horizontal="center" vertical="center" wrapText="1"/>
    </xf>
    <xf numFmtId="0" fontId="60" fillId="33" borderId="11" xfId="0" applyFont="1" applyFill="1" applyBorder="1" applyAlignment="1">
      <alignment horizontal="left"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0" xfId="0" applyFont="1" applyFill="1" applyAlignment="1">
      <alignment horizontal="center"/>
    </xf>
    <xf numFmtId="0" fontId="60" fillId="33" borderId="16" xfId="0" applyFont="1" applyFill="1" applyBorder="1" applyAlignment="1">
      <alignment horizontal="center"/>
    </xf>
    <xf numFmtId="0" fontId="60" fillId="33" borderId="0" xfId="0" applyFont="1" applyFill="1" applyAlignment="1">
      <alignment horizontal="center"/>
    </xf>
    <xf numFmtId="0" fontId="60" fillId="33" borderId="10" xfId="0" applyFont="1" applyFill="1" applyBorder="1" applyAlignment="1">
      <alignment horizontal="center" vertical="center" wrapText="1"/>
    </xf>
    <xf numFmtId="49" fontId="60" fillId="33" borderId="10" xfId="0" applyNumberFormat="1"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0" xfId="0" applyFont="1" applyFill="1" applyBorder="1" applyAlignment="1">
      <alignment horizontal="left" vertical="center" wrapText="1"/>
    </xf>
    <xf numFmtId="0" fontId="67" fillId="33" borderId="12" xfId="0" applyFont="1" applyFill="1" applyBorder="1" applyAlignment="1">
      <alignment horizontal="left" vertical="center" wrapText="1"/>
    </xf>
    <xf numFmtId="0" fontId="67" fillId="33" borderId="11" xfId="0" applyFont="1" applyFill="1" applyBorder="1" applyAlignment="1">
      <alignment horizontal="left" vertical="center" wrapText="1"/>
    </xf>
    <xf numFmtId="0" fontId="67" fillId="33" borderId="10" xfId="0" applyFont="1" applyFill="1" applyBorder="1" applyAlignment="1">
      <alignment horizontal="left" vertical="center" wrapText="1"/>
    </xf>
    <xf numFmtId="0" fontId="67" fillId="34" borderId="10" xfId="0" applyFont="1" applyFill="1" applyBorder="1" applyAlignment="1">
      <alignment horizontal="left" vertical="center" wrapText="1"/>
    </xf>
    <xf numFmtId="0" fontId="60" fillId="33" borderId="16" xfId="0" applyFont="1" applyFill="1" applyBorder="1" applyAlignment="1">
      <alignment horizontal="center"/>
    </xf>
    <xf numFmtId="0" fontId="60" fillId="33" borderId="12"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74" fillId="33" borderId="13" xfId="0" applyFont="1" applyFill="1" applyBorder="1" applyAlignment="1">
      <alignment horizontal="center" vertical="center" wrapText="1"/>
    </xf>
    <xf numFmtId="0" fontId="74" fillId="33" borderId="14" xfId="0" applyFont="1" applyFill="1" applyBorder="1" applyAlignment="1">
      <alignment horizontal="center" vertical="center" wrapText="1"/>
    </xf>
    <xf numFmtId="0" fontId="71" fillId="33" borderId="13"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59" fillId="33" borderId="12" xfId="0" applyFont="1" applyFill="1" applyBorder="1" applyAlignment="1">
      <alignment vertical="center" wrapText="1"/>
    </xf>
    <xf numFmtId="0" fontId="59" fillId="33" borderId="1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D30"/>
  <sheetViews>
    <sheetView view="pageBreakPreview" zoomScale="70" zoomScaleNormal="80" zoomScaleSheetLayoutView="70" zoomScalePageLayoutView="0" workbookViewId="0" topLeftCell="A5">
      <pane ySplit="1140" topLeftCell="A1" activePane="bottomLeft" state="split"/>
      <selection pane="topLeft" activeCell="T6" activeCellId="4" sqref="K1:K16384 H1:H16384 L5:N6 Q1:Q16384 T1:T16384"/>
      <selection pane="bottomLeft" activeCell="E12" sqref="E12"/>
    </sheetView>
  </sheetViews>
  <sheetFormatPr defaultColWidth="8.7109375" defaultRowHeight="15"/>
  <cols>
    <col min="1" max="1" width="5.421875" style="1" customWidth="1"/>
    <col min="2" max="2" width="21.140625" style="1" customWidth="1"/>
    <col min="3" max="3" width="11.140625" style="1" customWidth="1"/>
    <col min="4" max="4" width="12.7109375" style="1" customWidth="1"/>
    <col min="5" max="5" width="13.421875" style="1" customWidth="1"/>
    <col min="6" max="6" width="9.140625" style="13" customWidth="1"/>
    <col min="7" max="7" width="12.28125" style="1" customWidth="1"/>
    <col min="8" max="8" width="27.140625" style="1" bestFit="1" customWidth="1"/>
    <col min="9" max="9" width="9.140625" style="13" customWidth="1"/>
    <col min="10" max="10" width="12.140625" style="1" customWidth="1"/>
    <col min="11" max="11" width="23.421875" style="1" bestFit="1" customWidth="1"/>
    <col min="12" max="14" width="15.57421875" style="1" customWidth="1"/>
    <col min="15" max="15" width="9.140625" style="13" customWidth="1"/>
    <col min="16" max="16" width="14.28125" style="1" bestFit="1" customWidth="1"/>
    <col min="17" max="17" width="21.00390625" style="1" bestFit="1" customWidth="1"/>
    <col min="18" max="18" width="9.140625" style="1" customWidth="1"/>
    <col min="19" max="19" width="13.00390625" style="1" customWidth="1"/>
    <col min="20" max="20" width="23.421875" style="1" bestFit="1" customWidth="1"/>
    <col min="21" max="16384" width="8.7109375" style="1" customWidth="1"/>
  </cols>
  <sheetData>
    <row r="1" spans="1:20" ht="15.75">
      <c r="A1" s="227" t="s">
        <v>553</v>
      </c>
      <c r="B1" s="227"/>
      <c r="C1" s="227"/>
      <c r="D1" s="227"/>
      <c r="E1" s="227"/>
      <c r="F1" s="227"/>
      <c r="G1" s="227"/>
      <c r="H1" s="227"/>
      <c r="I1" s="227"/>
      <c r="J1" s="227"/>
      <c r="K1" s="227"/>
      <c r="L1" s="227"/>
      <c r="M1" s="227"/>
      <c r="N1" s="227"/>
      <c r="O1" s="227"/>
      <c r="P1" s="227"/>
      <c r="Q1" s="227"/>
      <c r="R1" s="227"/>
      <c r="S1" s="227"/>
      <c r="T1" s="227"/>
    </row>
    <row r="2" spans="1:20" ht="15.75">
      <c r="A2" s="227" t="s">
        <v>121</v>
      </c>
      <c r="B2" s="227"/>
      <c r="C2" s="227"/>
      <c r="D2" s="227"/>
      <c r="E2" s="227"/>
      <c r="F2" s="227"/>
      <c r="G2" s="227"/>
      <c r="H2" s="227"/>
      <c r="I2" s="227"/>
      <c r="J2" s="227"/>
      <c r="K2" s="227"/>
      <c r="L2" s="227"/>
      <c r="M2" s="227"/>
      <c r="N2" s="227"/>
      <c r="O2" s="227"/>
      <c r="P2" s="227"/>
      <c r="Q2" s="227"/>
      <c r="R2" s="227"/>
      <c r="S2" s="227"/>
      <c r="T2" s="227"/>
    </row>
    <row r="3" spans="1:20" ht="15.75">
      <c r="A3" s="227" t="s">
        <v>646</v>
      </c>
      <c r="B3" s="227"/>
      <c r="C3" s="227"/>
      <c r="D3" s="227"/>
      <c r="E3" s="227"/>
      <c r="F3" s="227"/>
      <c r="G3" s="227"/>
      <c r="H3" s="227"/>
      <c r="I3" s="227"/>
      <c r="J3" s="227"/>
      <c r="K3" s="227"/>
      <c r="L3" s="227"/>
      <c r="M3" s="227"/>
      <c r="N3" s="227"/>
      <c r="O3" s="227"/>
      <c r="P3" s="227"/>
      <c r="Q3" s="227"/>
      <c r="R3" s="227"/>
      <c r="S3" s="227"/>
      <c r="T3" s="227"/>
    </row>
    <row r="4" ht="15.75"/>
    <row r="5" spans="1:30" ht="34.5" customHeight="1">
      <c r="A5" s="222" t="s">
        <v>0</v>
      </c>
      <c r="B5" s="222" t="s">
        <v>126</v>
      </c>
      <c r="C5" s="223" t="s">
        <v>5</v>
      </c>
      <c r="D5" s="222" t="s">
        <v>127</v>
      </c>
      <c r="E5" s="222"/>
      <c r="F5" s="222" t="s">
        <v>586</v>
      </c>
      <c r="G5" s="222"/>
      <c r="H5" s="222"/>
      <c r="I5" s="222" t="s">
        <v>577</v>
      </c>
      <c r="J5" s="222"/>
      <c r="K5" s="222"/>
      <c r="L5" s="222" t="s">
        <v>579</v>
      </c>
      <c r="M5" s="222"/>
      <c r="N5" s="222"/>
      <c r="O5" s="222" t="s">
        <v>578</v>
      </c>
      <c r="P5" s="222"/>
      <c r="Q5" s="222"/>
      <c r="R5" s="222" t="s">
        <v>39</v>
      </c>
      <c r="S5" s="222"/>
      <c r="T5" s="222"/>
      <c r="U5" s="3"/>
      <c r="V5" s="3"/>
      <c r="W5" s="3"/>
      <c r="X5" s="3"/>
      <c r="Y5" s="3"/>
      <c r="Z5" s="3"/>
      <c r="AA5" s="3"/>
      <c r="AB5" s="3"/>
      <c r="AC5" s="3"/>
      <c r="AD5" s="3"/>
    </row>
    <row r="6" spans="1:30" ht="30" customHeight="1">
      <c r="A6" s="222"/>
      <c r="B6" s="222"/>
      <c r="C6" s="224"/>
      <c r="D6" s="4" t="s">
        <v>351</v>
      </c>
      <c r="E6" s="4" t="s">
        <v>352</v>
      </c>
      <c r="F6" s="104" t="s">
        <v>134</v>
      </c>
      <c r="G6" s="104" t="s">
        <v>4</v>
      </c>
      <c r="H6" s="104" t="s">
        <v>588</v>
      </c>
      <c r="I6" s="4" t="s">
        <v>134</v>
      </c>
      <c r="J6" s="4" t="s">
        <v>178</v>
      </c>
      <c r="K6" s="4" t="s">
        <v>179</v>
      </c>
      <c r="L6" s="4" t="s">
        <v>134</v>
      </c>
      <c r="M6" s="4" t="s">
        <v>178</v>
      </c>
      <c r="N6" s="4" t="s">
        <v>179</v>
      </c>
      <c r="O6" s="104" t="s">
        <v>134</v>
      </c>
      <c r="P6" s="104" t="s">
        <v>178</v>
      </c>
      <c r="Q6" s="104" t="s">
        <v>179</v>
      </c>
      <c r="R6" s="4" t="s">
        <v>134</v>
      </c>
      <c r="S6" s="4" t="s">
        <v>178</v>
      </c>
      <c r="T6" s="4" t="s">
        <v>179</v>
      </c>
      <c r="U6" s="3"/>
      <c r="V6" s="3"/>
      <c r="W6" s="3"/>
      <c r="X6" s="3"/>
      <c r="Y6" s="3"/>
      <c r="Z6" s="3"/>
      <c r="AA6" s="3"/>
      <c r="AB6" s="3"/>
      <c r="AC6" s="3"/>
      <c r="AD6" s="3"/>
    </row>
    <row r="7" spans="1:20" ht="15.75">
      <c r="A7" s="5">
        <v>1</v>
      </c>
      <c r="B7" s="5">
        <v>2</v>
      </c>
      <c r="C7" s="5"/>
      <c r="D7" s="5">
        <v>3</v>
      </c>
      <c r="E7" s="5">
        <v>4</v>
      </c>
      <c r="F7" s="5">
        <v>5</v>
      </c>
      <c r="G7" s="5">
        <v>6</v>
      </c>
      <c r="H7" s="5">
        <v>7</v>
      </c>
      <c r="I7" s="5">
        <v>5</v>
      </c>
      <c r="J7" s="5">
        <v>6</v>
      </c>
      <c r="K7" s="5">
        <v>7</v>
      </c>
      <c r="L7" s="5">
        <v>8</v>
      </c>
      <c r="M7" s="5">
        <v>9</v>
      </c>
      <c r="N7" s="5">
        <v>10</v>
      </c>
      <c r="O7" s="5">
        <v>5</v>
      </c>
      <c r="P7" s="5">
        <v>6</v>
      </c>
      <c r="Q7" s="5">
        <v>7</v>
      </c>
      <c r="R7" s="5">
        <v>14</v>
      </c>
      <c r="S7" s="5">
        <v>15</v>
      </c>
      <c r="T7" s="5">
        <v>16</v>
      </c>
    </row>
    <row r="8" spans="1:20" ht="49.5" customHeight="1">
      <c r="A8" s="6">
        <v>1</v>
      </c>
      <c r="B8" s="119" t="s">
        <v>122</v>
      </c>
      <c r="C8" s="80" t="s">
        <v>571</v>
      </c>
      <c r="D8" s="9">
        <v>98.754</v>
      </c>
      <c r="E8" s="9">
        <v>75.579</v>
      </c>
      <c r="F8" s="8">
        <f>F9+F10</f>
        <v>0</v>
      </c>
      <c r="G8" s="8">
        <f>G9+G10</f>
        <v>0</v>
      </c>
      <c r="H8" s="8">
        <f>H9+H10</f>
        <v>0</v>
      </c>
      <c r="I8" s="8">
        <f>I9+I10</f>
        <v>3</v>
      </c>
      <c r="J8" s="8">
        <f aca="true" t="shared" si="0" ref="J8:Q8">J9+J10</f>
        <v>42141</v>
      </c>
      <c r="K8" s="8">
        <f t="shared" si="0"/>
        <v>153000000</v>
      </c>
      <c r="L8" s="8">
        <f t="shared" si="0"/>
        <v>3</v>
      </c>
      <c r="M8" s="8">
        <f t="shared" si="0"/>
        <v>47203</v>
      </c>
      <c r="N8" s="8">
        <f t="shared" si="0"/>
        <v>222000000</v>
      </c>
      <c r="O8" s="8">
        <f t="shared" si="0"/>
        <v>6</v>
      </c>
      <c r="P8" s="8">
        <f t="shared" si="0"/>
        <v>55371</v>
      </c>
      <c r="Q8" s="8">
        <f t="shared" si="0"/>
        <v>118475000</v>
      </c>
      <c r="R8" s="8">
        <f>F8+I8+L8+O8</f>
        <v>12</v>
      </c>
      <c r="S8" s="8">
        <f>G8+J8+M8+P8</f>
        <v>144715</v>
      </c>
      <c r="T8" s="8">
        <f>H8+K8+N8+Q8</f>
        <v>493475000</v>
      </c>
    </row>
    <row r="9" spans="1:20" s="127" customFormat="1" ht="24.75" customHeight="1">
      <c r="A9" s="124"/>
      <c r="B9" s="220" t="s">
        <v>581</v>
      </c>
      <c r="C9" s="221"/>
      <c r="D9" s="125"/>
      <c r="E9" s="125"/>
      <c r="F9" s="126">
        <f>COUNTA('1.KCN NĐH'!$A$10:$A$10)</f>
        <v>0</v>
      </c>
      <c r="G9" s="126">
        <f>'1.KCN NĐH'!F9</f>
        <v>0</v>
      </c>
      <c r="H9" s="126">
        <f>'1.KCN NĐH'!G9</f>
        <v>0</v>
      </c>
      <c r="I9" s="126">
        <f>COUNTA('1.KCN NĐH'!$A$15:$A$16)</f>
        <v>2</v>
      </c>
      <c r="J9" s="126">
        <f>'1.KCN NĐH'!F14</f>
        <v>42141</v>
      </c>
      <c r="K9" s="126">
        <f>'1.KCN NĐH'!G14</f>
        <v>153000000</v>
      </c>
      <c r="L9" s="126">
        <f>COUNTA('1.KCN NĐH'!$A$21:$A$23)</f>
        <v>3</v>
      </c>
      <c r="M9" s="126">
        <f>'1.KCN NĐH'!F20</f>
        <v>47203</v>
      </c>
      <c r="N9" s="126">
        <f>'1.KCN NĐH'!G20</f>
        <v>222000000</v>
      </c>
      <c r="O9" s="126">
        <f>COUNTA('1.KCN NĐH'!$A$28:$A$33)</f>
        <v>6</v>
      </c>
      <c r="P9" s="126">
        <f>'1.KCN NĐH'!F27</f>
        <v>55371</v>
      </c>
      <c r="Q9" s="126">
        <f>'1.KCN NĐH'!G27</f>
        <v>118475000</v>
      </c>
      <c r="R9" s="126">
        <f aca="true" t="shared" si="1" ref="R9:R25">F9+I9+L9+O9</f>
        <v>11</v>
      </c>
      <c r="S9" s="126">
        <f aca="true" t="shared" si="2" ref="S9:S25">G9+J9+M9+P9</f>
        <v>144715</v>
      </c>
      <c r="T9" s="126">
        <f aca="true" t="shared" si="3" ref="T9:T25">H9+K9+N9+Q9</f>
        <v>493475000</v>
      </c>
    </row>
    <row r="10" spans="1:20" s="127" customFormat="1" ht="24.75" customHeight="1">
      <c r="A10" s="124"/>
      <c r="B10" s="220" t="s">
        <v>582</v>
      </c>
      <c r="C10" s="221"/>
      <c r="D10" s="125"/>
      <c r="E10" s="125"/>
      <c r="F10" s="126">
        <f>COUNTA('1.KCN NĐH'!$A$12:$A$12)</f>
        <v>0</v>
      </c>
      <c r="G10" s="126">
        <f>'1.KCN NĐH'!F11</f>
        <v>0</v>
      </c>
      <c r="H10" s="126">
        <f>'1.KCN NĐH'!G11</f>
        <v>0</v>
      </c>
      <c r="I10" s="126">
        <f>COUNTA('1.KCN NĐH'!#REF!)</f>
        <v>1</v>
      </c>
      <c r="J10" s="126">
        <f>'1.KCN NĐH'!F18</f>
        <v>0</v>
      </c>
      <c r="K10" s="126">
        <f>'1.KCN NĐH'!G18</f>
        <v>0</v>
      </c>
      <c r="L10" s="126">
        <f>COUNTA('1.KCN NĐH'!$A$25:$A$25)</f>
        <v>0</v>
      </c>
      <c r="M10" s="126">
        <f>'1.KCN NĐH'!F24</f>
        <v>0</v>
      </c>
      <c r="N10" s="126">
        <f>'1.KCN NĐH'!G24</f>
        <v>0</v>
      </c>
      <c r="O10" s="126">
        <f>COUNTA('1.KCN NĐH'!$A$35:$A$35)</f>
        <v>0</v>
      </c>
      <c r="P10" s="126">
        <f>'1.KCN NĐH'!F34</f>
        <v>0</v>
      </c>
      <c r="Q10" s="126">
        <f>'1.KCN NĐH'!G34</f>
        <v>0</v>
      </c>
      <c r="R10" s="126">
        <f t="shared" si="1"/>
        <v>1</v>
      </c>
      <c r="S10" s="126">
        <f t="shared" si="2"/>
        <v>0</v>
      </c>
      <c r="T10" s="126">
        <f t="shared" si="3"/>
        <v>0</v>
      </c>
    </row>
    <row r="11" spans="1:20" ht="49.5" customHeight="1">
      <c r="A11" s="6">
        <v>2</v>
      </c>
      <c r="B11" s="119" t="s">
        <v>164</v>
      </c>
      <c r="C11" s="80" t="s">
        <v>572</v>
      </c>
      <c r="D11" s="9">
        <f>135.26+66.13+116.74</f>
        <v>318.13</v>
      </c>
      <c r="E11" s="9">
        <f>100.11+43.76+87.29</f>
        <v>231.16000000000003</v>
      </c>
      <c r="F11" s="8">
        <f>F12+F13</f>
        <v>1</v>
      </c>
      <c r="G11" s="8">
        <f>G12+G13</f>
        <v>22950</v>
      </c>
      <c r="H11" s="8">
        <f>H12+H13</f>
        <v>70000000</v>
      </c>
      <c r="I11" s="8">
        <f>I12+I13</f>
        <v>3</v>
      </c>
      <c r="J11" s="8">
        <f aca="true" t="shared" si="4" ref="J11:Q11">J12+J13</f>
        <v>370000</v>
      </c>
      <c r="K11" s="8">
        <f t="shared" si="4"/>
        <v>1607793000</v>
      </c>
      <c r="L11" s="8">
        <f t="shared" si="4"/>
        <v>1</v>
      </c>
      <c r="M11" s="8">
        <f t="shared" si="4"/>
        <v>98000</v>
      </c>
      <c r="N11" s="8">
        <f t="shared" si="4"/>
        <v>150000000</v>
      </c>
      <c r="O11" s="8">
        <f t="shared" si="4"/>
        <v>4</v>
      </c>
      <c r="P11" s="8">
        <f t="shared" si="4"/>
        <v>124105</v>
      </c>
      <c r="Q11" s="8">
        <f t="shared" si="4"/>
        <v>255366000</v>
      </c>
      <c r="R11" s="8">
        <f t="shared" si="1"/>
        <v>9</v>
      </c>
      <c r="S11" s="8">
        <f t="shared" si="2"/>
        <v>615055</v>
      </c>
      <c r="T11" s="8">
        <f t="shared" si="3"/>
        <v>2083159000</v>
      </c>
    </row>
    <row r="12" spans="1:20" s="127" customFormat="1" ht="24.75" customHeight="1">
      <c r="A12" s="124" t="s">
        <v>583</v>
      </c>
      <c r="B12" s="220" t="s">
        <v>581</v>
      </c>
      <c r="C12" s="221"/>
      <c r="D12" s="125"/>
      <c r="E12" s="125"/>
      <c r="F12" s="126">
        <f>COUNTA('2.KCN QN'!$A$10:$A$10)</f>
        <v>1</v>
      </c>
      <c r="G12" s="126">
        <f>'2.KCN QN'!F9</f>
        <v>22950</v>
      </c>
      <c r="H12" s="126">
        <f>'2.KCN QN'!G9</f>
        <v>70000000</v>
      </c>
      <c r="I12" s="126">
        <f>COUNTA('2.KCN QN'!$A$15:$A$15)</f>
        <v>1</v>
      </c>
      <c r="J12" s="126">
        <f>'2.KCN QN'!F14</f>
        <v>288900</v>
      </c>
      <c r="K12" s="126">
        <f>'2.KCN QN'!G14</f>
        <v>763293000</v>
      </c>
      <c r="L12" s="126">
        <f>COUNTA('2.KCN QN'!$A$21:$A$21)</f>
        <v>0</v>
      </c>
      <c r="M12" s="126">
        <f>'2.KCN QN'!F20</f>
        <v>0</v>
      </c>
      <c r="N12" s="126">
        <f>'2.KCN QN'!G20</f>
        <v>0</v>
      </c>
      <c r="O12" s="126">
        <f>COUNTA('2.KCN QN'!$A$26:$A$28)</f>
        <v>3</v>
      </c>
      <c r="P12" s="126">
        <f>'2.KCN QN'!F25</f>
        <v>95705</v>
      </c>
      <c r="Q12" s="126">
        <f>'2.KCN QN'!G25</f>
        <v>199710000</v>
      </c>
      <c r="R12" s="126">
        <f t="shared" si="1"/>
        <v>5</v>
      </c>
      <c r="S12" s="126">
        <f t="shared" si="2"/>
        <v>407555</v>
      </c>
      <c r="T12" s="126">
        <f t="shared" si="3"/>
        <v>1033003000</v>
      </c>
    </row>
    <row r="13" spans="1:20" s="127" customFormat="1" ht="15.75">
      <c r="A13" s="124" t="s">
        <v>580</v>
      </c>
      <c r="B13" s="220" t="s">
        <v>582</v>
      </c>
      <c r="C13" s="221"/>
      <c r="D13" s="125"/>
      <c r="E13" s="125"/>
      <c r="F13" s="126">
        <f>COUNTA('2.KCN QN'!$A$12:$A$12)</f>
        <v>0</v>
      </c>
      <c r="G13" s="126">
        <f>'2.KCN QN'!F11</f>
        <v>0</v>
      </c>
      <c r="H13" s="126">
        <f>'2.KCN QN'!G11</f>
        <v>0</v>
      </c>
      <c r="I13" s="126">
        <f>COUNTA('2.KCN QN'!$A$17:$A$18)</f>
        <v>2</v>
      </c>
      <c r="J13" s="126">
        <f>'2.KCN QN'!F16</f>
        <v>81100</v>
      </c>
      <c r="K13" s="126">
        <f>'2.KCN QN'!G16</f>
        <v>844500000</v>
      </c>
      <c r="L13" s="126">
        <f>COUNTA('2.KCN QN'!$A$23:$A$23)</f>
        <v>1</v>
      </c>
      <c r="M13" s="126">
        <f>'2.KCN QN'!F22</f>
        <v>98000</v>
      </c>
      <c r="N13" s="126">
        <f>'2.KCN QN'!G22</f>
        <v>150000000</v>
      </c>
      <c r="O13" s="126">
        <f>COUNTA('2.KCN QN'!$A$30:$A$30)</f>
        <v>1</v>
      </c>
      <c r="P13" s="126">
        <f>'2.KCN QN'!F29</f>
        <v>28400</v>
      </c>
      <c r="Q13" s="126">
        <f>'2.KCN QN'!G29</f>
        <v>55656000</v>
      </c>
      <c r="R13" s="126">
        <f t="shared" si="1"/>
        <v>4</v>
      </c>
      <c r="S13" s="126">
        <f t="shared" si="2"/>
        <v>207500</v>
      </c>
      <c r="T13" s="126">
        <f t="shared" si="3"/>
        <v>1050156000</v>
      </c>
    </row>
    <row r="14" spans="1:20" ht="49.5" customHeight="1">
      <c r="A14" s="6">
        <v>3</v>
      </c>
      <c r="B14" s="119" t="s">
        <v>123</v>
      </c>
      <c r="C14" s="80" t="s">
        <v>573</v>
      </c>
      <c r="D14" s="9">
        <f>200.95+138.41</f>
        <v>339.36</v>
      </c>
      <c r="E14" s="9">
        <f>118.58+97.04</f>
        <v>215.62</v>
      </c>
      <c r="F14" s="8">
        <f>F15+F16</f>
        <v>1</v>
      </c>
      <c r="G14" s="8">
        <f>G15+G16</f>
        <v>185000</v>
      </c>
      <c r="H14" s="8">
        <f>H15+H16</f>
        <v>575000000</v>
      </c>
      <c r="I14" s="8">
        <f>I15+I16</f>
        <v>0</v>
      </c>
      <c r="J14" s="8">
        <f aca="true" t="shared" si="5" ref="J14:Q14">J15+J16</f>
        <v>0</v>
      </c>
      <c r="K14" s="8">
        <f t="shared" si="5"/>
        <v>0</v>
      </c>
      <c r="L14" s="8">
        <f t="shared" si="5"/>
        <v>0</v>
      </c>
      <c r="M14" s="8">
        <f t="shared" si="5"/>
        <v>0</v>
      </c>
      <c r="N14" s="8">
        <f t="shared" si="5"/>
        <v>0</v>
      </c>
      <c r="O14" s="8">
        <f t="shared" si="5"/>
        <v>4</v>
      </c>
      <c r="P14" s="8">
        <f t="shared" si="5"/>
        <v>2246321</v>
      </c>
      <c r="Q14" s="8">
        <f t="shared" si="5"/>
        <v>1103768211</v>
      </c>
      <c r="R14" s="8">
        <f t="shared" si="1"/>
        <v>5</v>
      </c>
      <c r="S14" s="8">
        <f t="shared" si="2"/>
        <v>2431321</v>
      </c>
      <c r="T14" s="8">
        <f t="shared" si="3"/>
        <v>1678768211</v>
      </c>
    </row>
    <row r="15" spans="1:20" s="127" customFormat="1" ht="24.75" customHeight="1">
      <c r="A15" s="124" t="s">
        <v>583</v>
      </c>
      <c r="B15" s="220" t="s">
        <v>581</v>
      </c>
      <c r="C15" s="221"/>
      <c r="D15" s="125"/>
      <c r="E15" s="125"/>
      <c r="F15" s="126">
        <f>COUNTA('3.KCN TBHX'!$A$10:$A$10)</f>
        <v>0</v>
      </c>
      <c r="G15" s="126">
        <f>'3.KCN TBHX'!F9</f>
        <v>0</v>
      </c>
      <c r="H15" s="126">
        <f>'3.KCN TBHX'!G9</f>
        <v>0</v>
      </c>
      <c r="I15" s="126">
        <f>COUNTA('3.KCN TBHX'!$A$15:$A$15)</f>
        <v>0</v>
      </c>
      <c r="J15" s="126">
        <f>'3.KCN TBHX'!F14</f>
        <v>0</v>
      </c>
      <c r="K15" s="126">
        <f>'3.KCN TBHX'!G14</f>
        <v>0</v>
      </c>
      <c r="L15" s="126">
        <f>COUNTA('3.KCN TBHX'!$A$20:$A$20)</f>
        <v>0</v>
      </c>
      <c r="M15" s="126">
        <f>'3.KCN TBHX'!F19</f>
        <v>0</v>
      </c>
      <c r="N15" s="126">
        <f>'3.KCN TBHX'!G19</f>
        <v>0</v>
      </c>
      <c r="O15" s="126">
        <f>COUNTA('3.KCN TBHX'!$A$25:$A$25)</f>
        <v>1</v>
      </c>
      <c r="P15" s="126">
        <f>'3.KCN TBHX'!F24</f>
        <v>42300</v>
      </c>
      <c r="Q15" s="126">
        <f>'3.KCN TBHX'!G24</f>
        <v>64015926</v>
      </c>
      <c r="R15" s="126">
        <f t="shared" si="1"/>
        <v>1</v>
      </c>
      <c r="S15" s="126">
        <f t="shared" si="2"/>
        <v>42300</v>
      </c>
      <c r="T15" s="126">
        <f t="shared" si="3"/>
        <v>64015926</v>
      </c>
    </row>
    <row r="16" spans="1:20" s="127" customFormat="1" ht="15.75">
      <c r="A16" s="124" t="s">
        <v>580</v>
      </c>
      <c r="B16" s="220" t="s">
        <v>582</v>
      </c>
      <c r="C16" s="221"/>
      <c r="D16" s="125"/>
      <c r="E16" s="125"/>
      <c r="F16" s="126">
        <f>COUNTA('3.KCN TBHX'!$A$12:$A$12)</f>
        <v>1</v>
      </c>
      <c r="G16" s="126">
        <f>'3.KCN TBHX'!F11</f>
        <v>185000</v>
      </c>
      <c r="H16" s="126">
        <f>'3.KCN TBHX'!G11</f>
        <v>575000000</v>
      </c>
      <c r="I16" s="126">
        <f>COUNTA('3.KCN TBHX'!$A$17:$A$17)</f>
        <v>0</v>
      </c>
      <c r="J16" s="126">
        <f>'3.KCN TBHX'!F16</f>
        <v>0</v>
      </c>
      <c r="K16" s="126">
        <f>'3.KCN TBHX'!G16</f>
        <v>0</v>
      </c>
      <c r="L16" s="126">
        <f>COUNTA('3.KCN TBHX'!$A$22:$A$22)</f>
        <v>0</v>
      </c>
      <c r="M16" s="126">
        <f>'3.KCN TBHX'!F21</f>
        <v>0</v>
      </c>
      <c r="N16" s="126">
        <f>'3.KCN TBHX'!G21</f>
        <v>0</v>
      </c>
      <c r="O16" s="126">
        <f>COUNTA('3.KCN TBHX'!$A$27:$A$29)</f>
        <v>3</v>
      </c>
      <c r="P16" s="126">
        <f>'3.KCN TBHX'!F26</f>
        <v>2204021</v>
      </c>
      <c r="Q16" s="126">
        <f>'3.KCN TBHX'!G26</f>
        <v>1039752285</v>
      </c>
      <c r="R16" s="126">
        <f t="shared" si="1"/>
        <v>4</v>
      </c>
      <c r="S16" s="126">
        <f t="shared" si="2"/>
        <v>2389021</v>
      </c>
      <c r="T16" s="126">
        <f t="shared" si="3"/>
        <v>1614752285</v>
      </c>
    </row>
    <row r="17" spans="1:20" ht="49.5" customHeight="1">
      <c r="A17" s="6">
        <v>4</v>
      </c>
      <c r="B17" s="119" t="s">
        <v>124</v>
      </c>
      <c r="C17" s="80" t="s">
        <v>574</v>
      </c>
      <c r="D17" s="9">
        <v>15804</v>
      </c>
      <c r="E17" s="9"/>
      <c r="F17" s="8">
        <f>F18+F19</f>
        <v>3</v>
      </c>
      <c r="G17" s="8">
        <f>G18+G19</f>
        <v>109858</v>
      </c>
      <c r="H17" s="8">
        <f>H18+H19</f>
        <v>285721000</v>
      </c>
      <c r="I17" s="8">
        <f>I18+I19</f>
        <v>3</v>
      </c>
      <c r="J17" s="8">
        <f aca="true" t="shared" si="6" ref="J17:Q17">J18+J19</f>
        <v>356411</v>
      </c>
      <c r="K17" s="8">
        <f t="shared" si="6"/>
        <v>3492500000</v>
      </c>
      <c r="L17" s="8">
        <f t="shared" si="6"/>
        <v>1</v>
      </c>
      <c r="M17" s="8">
        <f t="shared" si="6"/>
        <v>6908</v>
      </c>
      <c r="N17" s="8">
        <f t="shared" si="6"/>
        <v>14777000</v>
      </c>
      <c r="O17" s="8">
        <f t="shared" si="6"/>
        <v>8</v>
      </c>
      <c r="P17" s="8">
        <f t="shared" si="6"/>
        <v>98429</v>
      </c>
      <c r="Q17" s="8">
        <f t="shared" si="6"/>
        <v>265400704</v>
      </c>
      <c r="R17" s="8">
        <f t="shared" si="1"/>
        <v>15</v>
      </c>
      <c r="S17" s="8">
        <f t="shared" si="2"/>
        <v>571606</v>
      </c>
      <c r="T17" s="8">
        <f t="shared" si="3"/>
        <v>4058398704</v>
      </c>
    </row>
    <row r="18" spans="1:20" s="127" customFormat="1" ht="24.75" customHeight="1">
      <c r="A18" s="124" t="s">
        <v>583</v>
      </c>
      <c r="B18" s="220" t="s">
        <v>581</v>
      </c>
      <c r="C18" s="221"/>
      <c r="D18" s="125"/>
      <c r="E18" s="125"/>
      <c r="F18" s="126">
        <f>COUNTA('4.KKT LB'!$A$10:$A$10)</f>
        <v>1</v>
      </c>
      <c r="G18" s="126">
        <f>'4.KKT LB'!F9</f>
        <v>11576</v>
      </c>
      <c r="H18" s="126">
        <f>'4.KKT LB'!G9</f>
        <v>20000000</v>
      </c>
      <c r="I18" s="126">
        <f>COUNTA('4.KKT LB'!$A$16:$A$16)</f>
        <v>1</v>
      </c>
      <c r="J18" s="126">
        <f>'4.KKT LB'!F15</f>
        <v>9011</v>
      </c>
      <c r="K18" s="126">
        <f>'4.KKT LB'!G15</f>
        <v>20000000</v>
      </c>
      <c r="L18" s="126">
        <f>COUNTA('4.KKT LB'!$A$22:$A$22)</f>
        <v>1</v>
      </c>
      <c r="M18" s="126">
        <f>'4.KKT LB'!F21</f>
        <v>6908</v>
      </c>
      <c r="N18" s="126">
        <f>'4.KKT LB'!G21</f>
        <v>14777000</v>
      </c>
      <c r="O18" s="126">
        <f>COUNTA('4.KKT LB'!$A$27:$A$34)</f>
        <v>8</v>
      </c>
      <c r="P18" s="126">
        <f>'4.KKT LB'!F26</f>
        <v>98429</v>
      </c>
      <c r="Q18" s="126">
        <f>'4.KKT LB'!G26</f>
        <v>265400704</v>
      </c>
      <c r="R18" s="126">
        <f t="shared" si="1"/>
        <v>11</v>
      </c>
      <c r="S18" s="126">
        <f t="shared" si="2"/>
        <v>125924</v>
      </c>
      <c r="T18" s="126">
        <f t="shared" si="3"/>
        <v>320177704</v>
      </c>
    </row>
    <row r="19" spans="1:20" s="127" customFormat="1" ht="24.75" customHeight="1">
      <c r="A19" s="124" t="s">
        <v>580</v>
      </c>
      <c r="B19" s="220" t="s">
        <v>582</v>
      </c>
      <c r="C19" s="221"/>
      <c r="D19" s="125"/>
      <c r="E19" s="125"/>
      <c r="F19" s="126">
        <f>COUNTA('4.KKT LB'!$A$12:$A$13)</f>
        <v>2</v>
      </c>
      <c r="G19" s="126">
        <f>'4.KKT LB'!F11</f>
        <v>98282</v>
      </c>
      <c r="H19" s="126">
        <f>'4.KKT LB'!G11</f>
        <v>265721000</v>
      </c>
      <c r="I19" s="126">
        <f>COUNTA('4.KKT LB'!$A$18:$A$19)</f>
        <v>2</v>
      </c>
      <c r="J19" s="126">
        <f>'4.KKT LB'!F17</f>
        <v>347400</v>
      </c>
      <c r="K19" s="126">
        <f>'4.KKT LB'!G17</f>
        <v>3472500000</v>
      </c>
      <c r="L19" s="126">
        <f>COUNTA('4.KKT LB'!$A$24:$A$24)</f>
        <v>0</v>
      </c>
      <c r="M19" s="126">
        <f>'4.KKT LB'!F23</f>
        <v>0</v>
      </c>
      <c r="N19" s="126">
        <f>'4.KKT LB'!G23</f>
        <v>0</v>
      </c>
      <c r="O19" s="126">
        <f>COUNTA('4.KKT LB'!$A$36:$A$36)</f>
        <v>0</v>
      </c>
      <c r="P19" s="126">
        <f>'4.KKT LB'!F35</f>
        <v>0</v>
      </c>
      <c r="Q19" s="126">
        <f>'4.KKT LB'!G35</f>
        <v>0</v>
      </c>
      <c r="R19" s="126">
        <f t="shared" si="1"/>
        <v>4</v>
      </c>
      <c r="S19" s="126">
        <f t="shared" si="2"/>
        <v>445682</v>
      </c>
      <c r="T19" s="126">
        <f t="shared" si="3"/>
        <v>3738221000</v>
      </c>
    </row>
    <row r="20" spans="1:20" ht="49.5" customHeight="1">
      <c r="A20" s="6">
        <v>5</v>
      </c>
      <c r="B20" s="119" t="s">
        <v>125</v>
      </c>
      <c r="C20" s="7"/>
      <c r="D20" s="9">
        <v>23792</v>
      </c>
      <c r="E20" s="9"/>
      <c r="F20" s="8">
        <f>F21+F22</f>
        <v>4</v>
      </c>
      <c r="G20" s="8">
        <f>G21+G22</f>
        <v>6102132</v>
      </c>
      <c r="H20" s="8">
        <f>H21+H22</f>
        <v>56850772000</v>
      </c>
      <c r="I20" s="8">
        <f>I21+I22</f>
        <v>3</v>
      </c>
      <c r="J20" s="8">
        <f aca="true" t="shared" si="7" ref="J20:Q20">J21+J22</f>
        <v>6989600</v>
      </c>
      <c r="K20" s="8">
        <f t="shared" si="7"/>
        <v>14413000000</v>
      </c>
      <c r="L20" s="8">
        <f t="shared" si="7"/>
        <v>8</v>
      </c>
      <c r="M20" s="8">
        <f t="shared" si="7"/>
        <v>714453</v>
      </c>
      <c r="N20" s="8">
        <f t="shared" si="7"/>
        <v>1722613400</v>
      </c>
      <c r="O20" s="8">
        <f t="shared" si="7"/>
        <v>14</v>
      </c>
      <c r="P20" s="8">
        <f t="shared" si="7"/>
        <v>12085819</v>
      </c>
      <c r="Q20" s="8">
        <f t="shared" si="7"/>
        <v>76289562514</v>
      </c>
      <c r="R20" s="8">
        <f t="shared" si="1"/>
        <v>29</v>
      </c>
      <c r="S20" s="8">
        <f t="shared" si="2"/>
        <v>25892004</v>
      </c>
      <c r="T20" s="8">
        <f t="shared" si="3"/>
        <v>149275947914</v>
      </c>
    </row>
    <row r="21" spans="1:20" s="127" customFormat="1" ht="24.75" customHeight="1">
      <c r="A21" s="124" t="s">
        <v>583</v>
      </c>
      <c r="B21" s="220" t="s">
        <v>581</v>
      </c>
      <c r="C21" s="221"/>
      <c r="D21" s="125"/>
      <c r="E21" s="125"/>
      <c r="F21" s="126">
        <f>COUNTA('5.KKT DNam'!$A$10:$A$10)</f>
        <v>1</v>
      </c>
      <c r="G21" s="126">
        <f>'5.KKT DNam'!F9</f>
        <v>4812000</v>
      </c>
      <c r="H21" s="126">
        <f>'5.KKT DNam'!G9</f>
        <v>2074033000</v>
      </c>
      <c r="I21" s="126">
        <f>COUNTA('5.KKT DNam'!$A$17:$A$17)</f>
        <v>0</v>
      </c>
      <c r="J21" s="126">
        <f>'5.KKT DNam'!F16</f>
        <v>0</v>
      </c>
      <c r="K21" s="126">
        <f>'5.KKT DNam'!G16</f>
        <v>0</v>
      </c>
      <c r="L21" s="126">
        <f>COUNTA('5.KKT DNam'!$A$24:$A$26)</f>
        <v>3</v>
      </c>
      <c r="M21" s="126">
        <f>'5.KKT DNam'!F23</f>
        <v>303852</v>
      </c>
      <c r="N21" s="126">
        <f>'5.KKT DNam'!G23</f>
        <v>775340400</v>
      </c>
      <c r="O21" s="126">
        <f>COUNTA('5.KKT DNam'!$A$36:$A$42)</f>
        <v>7</v>
      </c>
      <c r="P21" s="126">
        <f>'5.KKT DNam'!F35</f>
        <v>1173157</v>
      </c>
      <c r="Q21" s="126">
        <f>'5.KKT DNam'!G35</f>
        <v>6462288000</v>
      </c>
      <c r="R21" s="126">
        <f t="shared" si="1"/>
        <v>11</v>
      </c>
      <c r="S21" s="126">
        <f t="shared" si="2"/>
        <v>6289009</v>
      </c>
      <c r="T21" s="126">
        <f t="shared" si="3"/>
        <v>9311661400</v>
      </c>
    </row>
    <row r="22" spans="1:20" s="127" customFormat="1" ht="15.75">
      <c r="A22" s="124" t="s">
        <v>580</v>
      </c>
      <c r="B22" s="220" t="s">
        <v>582</v>
      </c>
      <c r="C22" s="221"/>
      <c r="D22" s="125"/>
      <c r="E22" s="125"/>
      <c r="F22" s="126">
        <f>COUNTA('5.KKT DNam'!$A$12:$A$14)</f>
        <v>3</v>
      </c>
      <c r="G22" s="126">
        <f>'5.KKT DNam'!F11</f>
        <v>1290132</v>
      </c>
      <c r="H22" s="126">
        <f>'5.KKT DNam'!G11</f>
        <v>54776739000</v>
      </c>
      <c r="I22" s="126">
        <f>COUNTA('5.KKT DNam'!$A$19:$A$21)</f>
        <v>3</v>
      </c>
      <c r="J22" s="126">
        <f>'5.KKT DNam'!F18</f>
        <v>6989600</v>
      </c>
      <c r="K22" s="126">
        <f>'5.KKT DNam'!G18</f>
        <v>14413000000</v>
      </c>
      <c r="L22" s="126">
        <f>COUNTA('5.KKT DNam'!$A$29:$A$33)</f>
        <v>5</v>
      </c>
      <c r="M22" s="126">
        <f>'5.KKT DNam'!F28</f>
        <v>410601</v>
      </c>
      <c r="N22" s="126">
        <f>'5.KKT DNam'!G28</f>
        <v>947273000</v>
      </c>
      <c r="O22" s="126">
        <f>COUNTA('5.KKT DNam'!$A$46:$A$52)</f>
        <v>7</v>
      </c>
      <c r="P22" s="126">
        <f>'5.KKT DNam'!F45</f>
        <v>10912662</v>
      </c>
      <c r="Q22" s="126">
        <f>'5.KKT DNam'!G45</f>
        <v>69827274514</v>
      </c>
      <c r="R22" s="126">
        <f t="shared" si="1"/>
        <v>18</v>
      </c>
      <c r="S22" s="126">
        <f t="shared" si="2"/>
        <v>19602995</v>
      </c>
      <c r="T22" s="126">
        <f t="shared" si="3"/>
        <v>139964286514</v>
      </c>
    </row>
    <row r="23" spans="1:20" ht="24.75" customHeight="1">
      <c r="A23" s="10"/>
      <c r="B23" s="11" t="s">
        <v>39</v>
      </c>
      <c r="C23" s="11"/>
      <c r="D23" s="90">
        <f>SUM(D8:D20)</f>
        <v>40352.244</v>
      </c>
      <c r="E23" s="90"/>
      <c r="F23" s="12">
        <f>F24+F25</f>
        <v>9</v>
      </c>
      <c r="G23" s="12">
        <f>G24+G25</f>
        <v>6419940</v>
      </c>
      <c r="H23" s="12">
        <f>H24+H25</f>
        <v>57781493000</v>
      </c>
      <c r="I23" s="12">
        <f>I24+I25</f>
        <v>12</v>
      </c>
      <c r="J23" s="12">
        <f aca="true" t="shared" si="8" ref="J23:Q23">J24+J25</f>
        <v>7758152</v>
      </c>
      <c r="K23" s="12">
        <f t="shared" si="8"/>
        <v>19666293000</v>
      </c>
      <c r="L23" s="12">
        <f t="shared" si="8"/>
        <v>13</v>
      </c>
      <c r="M23" s="12">
        <f t="shared" si="8"/>
        <v>866564</v>
      </c>
      <c r="N23" s="12">
        <f t="shared" si="8"/>
        <v>2109390400</v>
      </c>
      <c r="O23" s="12">
        <f t="shared" si="8"/>
        <v>36</v>
      </c>
      <c r="P23" s="12">
        <f t="shared" si="8"/>
        <v>14610045</v>
      </c>
      <c r="Q23" s="12">
        <f t="shared" si="8"/>
        <v>78032572429</v>
      </c>
      <c r="R23" s="12">
        <f t="shared" si="1"/>
        <v>70</v>
      </c>
      <c r="S23" s="12">
        <f t="shared" si="2"/>
        <v>29654701</v>
      </c>
      <c r="T23" s="12">
        <f t="shared" si="3"/>
        <v>157589748829</v>
      </c>
    </row>
    <row r="24" spans="1:20" s="127" customFormat="1" ht="24.75" customHeight="1">
      <c r="A24" s="124" t="s">
        <v>583</v>
      </c>
      <c r="B24" s="220" t="s">
        <v>581</v>
      </c>
      <c r="C24" s="221"/>
      <c r="D24" s="128"/>
      <c r="E24" s="128"/>
      <c r="F24" s="126">
        <f aca="true" t="shared" si="9" ref="F24:I25">F9+F12+F15+F18+F21</f>
        <v>3</v>
      </c>
      <c r="G24" s="126">
        <f>G9+G12+G15+G18+G21</f>
        <v>4846526</v>
      </c>
      <c r="H24" s="126">
        <f t="shared" si="9"/>
        <v>2164033000</v>
      </c>
      <c r="I24" s="126">
        <f t="shared" si="9"/>
        <v>4</v>
      </c>
      <c r="J24" s="126">
        <f aca="true" t="shared" si="10" ref="J24:Q24">J9+J12+J15+J18+J21</f>
        <v>340052</v>
      </c>
      <c r="K24" s="126">
        <f t="shared" si="10"/>
        <v>936293000</v>
      </c>
      <c r="L24" s="126">
        <f t="shared" si="10"/>
        <v>7</v>
      </c>
      <c r="M24" s="126">
        <f t="shared" si="10"/>
        <v>357963</v>
      </c>
      <c r="N24" s="126">
        <f t="shared" si="10"/>
        <v>1012117400</v>
      </c>
      <c r="O24" s="126">
        <f t="shared" si="10"/>
        <v>25</v>
      </c>
      <c r="P24" s="126">
        <f t="shared" si="10"/>
        <v>1464962</v>
      </c>
      <c r="Q24" s="126">
        <f t="shared" si="10"/>
        <v>7109889630</v>
      </c>
      <c r="R24" s="126">
        <f t="shared" si="1"/>
        <v>39</v>
      </c>
      <c r="S24" s="126">
        <f t="shared" si="2"/>
        <v>7009503</v>
      </c>
      <c r="T24" s="126">
        <f t="shared" si="3"/>
        <v>11222333030</v>
      </c>
    </row>
    <row r="25" spans="1:20" s="120" customFormat="1" ht="24.75" customHeight="1">
      <c r="A25" s="121" t="s">
        <v>580</v>
      </c>
      <c r="B25" s="225" t="s">
        <v>582</v>
      </c>
      <c r="C25" s="226"/>
      <c r="D25" s="122"/>
      <c r="E25" s="122"/>
      <c r="F25" s="123">
        <f t="shared" si="9"/>
        <v>6</v>
      </c>
      <c r="G25" s="123">
        <f t="shared" si="9"/>
        <v>1573414</v>
      </c>
      <c r="H25" s="123">
        <f t="shared" si="9"/>
        <v>55617460000</v>
      </c>
      <c r="I25" s="123">
        <f t="shared" si="9"/>
        <v>8</v>
      </c>
      <c r="J25" s="123">
        <f aca="true" t="shared" si="11" ref="J25:Q25">J10+J13+J16+J19+J22</f>
        <v>7418100</v>
      </c>
      <c r="K25" s="123">
        <f t="shared" si="11"/>
        <v>18730000000</v>
      </c>
      <c r="L25" s="123">
        <f t="shared" si="11"/>
        <v>6</v>
      </c>
      <c r="M25" s="123">
        <f t="shared" si="11"/>
        <v>508601</v>
      </c>
      <c r="N25" s="123">
        <f t="shared" si="11"/>
        <v>1097273000</v>
      </c>
      <c r="O25" s="123">
        <f t="shared" si="11"/>
        <v>11</v>
      </c>
      <c r="P25" s="123">
        <f t="shared" si="11"/>
        <v>13145083</v>
      </c>
      <c r="Q25" s="171">
        <f t="shared" si="11"/>
        <v>70922682799</v>
      </c>
      <c r="R25" s="126">
        <f t="shared" si="1"/>
        <v>31</v>
      </c>
      <c r="S25" s="126">
        <f t="shared" si="2"/>
        <v>22645198</v>
      </c>
      <c r="T25" s="126">
        <f t="shared" si="3"/>
        <v>146367415799</v>
      </c>
    </row>
    <row r="26" spans="7:19" ht="15.75">
      <c r="G26" s="14"/>
      <c r="H26" s="14"/>
      <c r="J26" s="14"/>
      <c r="K26" s="14"/>
      <c r="P26" s="14"/>
      <c r="Q26" s="14"/>
      <c r="S26" s="14"/>
    </row>
    <row r="28" spans="8:17" ht="15.75">
      <c r="H28" s="14"/>
      <c r="K28" s="14"/>
      <c r="Q28" s="14"/>
    </row>
    <row r="29" spans="8:17" ht="15.75">
      <c r="H29" s="14"/>
      <c r="K29" s="14"/>
      <c r="Q29" s="14"/>
    </row>
    <row r="30" spans="8:17" ht="15.75">
      <c r="H30" s="96"/>
      <c r="K30" s="96"/>
      <c r="Q30" s="96"/>
    </row>
  </sheetData>
  <sheetProtection/>
  <mergeCells count="24">
    <mergeCell ref="L5:N5"/>
    <mergeCell ref="R5:T5"/>
    <mergeCell ref="A1:T1"/>
    <mergeCell ref="A2:T2"/>
    <mergeCell ref="A3:T3"/>
    <mergeCell ref="A5:A6"/>
    <mergeCell ref="B5:B6"/>
    <mergeCell ref="O5:Q5"/>
    <mergeCell ref="B25:C25"/>
    <mergeCell ref="F5:H5"/>
    <mergeCell ref="B16:C16"/>
    <mergeCell ref="B18:C18"/>
    <mergeCell ref="B19:C19"/>
    <mergeCell ref="B21:C21"/>
    <mergeCell ref="B12:C12"/>
    <mergeCell ref="B13:C13"/>
    <mergeCell ref="B15:C15"/>
    <mergeCell ref="B22:C22"/>
    <mergeCell ref="B24:C24"/>
    <mergeCell ref="B9:C9"/>
    <mergeCell ref="B10:C10"/>
    <mergeCell ref="D5:E5"/>
    <mergeCell ref="I5:K5"/>
    <mergeCell ref="C5:C6"/>
  </mergeCells>
  <printOptions/>
  <pageMargins left="0.433070866141732" right="0.433070866141732" top="0.748031496062992" bottom="0.248031496" header="0.31496062992126" footer="0.31496062992126"/>
  <pageSetup fitToHeight="0" fitToWidth="1" horizontalDpi="600" verticalDpi="600" orientation="landscape" paperSize="9" scale="4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view="pageBreakPreview" zoomScale="70" zoomScaleNormal="80" zoomScaleSheetLayoutView="70" zoomScalePageLayoutView="80" workbookViewId="0" topLeftCell="A12">
      <selection activeCell="H20" sqref="H20"/>
    </sheetView>
  </sheetViews>
  <sheetFormatPr defaultColWidth="8.7109375" defaultRowHeight="15"/>
  <cols>
    <col min="1" max="1" width="5.140625" style="17" bestFit="1" customWidth="1"/>
    <col min="2" max="2" width="27.57421875" style="15" customWidth="1"/>
    <col min="3" max="3" width="28.421875" style="17" customWidth="1"/>
    <col min="4" max="4" width="10.7109375" style="17" customWidth="1"/>
    <col min="5" max="5" width="27.57421875" style="17" customWidth="1"/>
    <col min="6" max="6" width="13.421875" style="17" customWidth="1"/>
    <col min="7" max="7" width="16.8515625" style="25" customWidth="1"/>
    <col min="8" max="8" width="10.8515625" style="26" customWidth="1"/>
    <col min="9" max="9" width="11.8515625" style="26" customWidth="1"/>
    <col min="10" max="10" width="17.8515625" style="17" customWidth="1"/>
    <col min="11" max="11" width="13.28125" style="27" customWidth="1"/>
    <col min="12" max="12" width="16.8515625" style="17" customWidth="1"/>
    <col min="13" max="13" width="12.7109375" style="27" customWidth="1"/>
    <col min="14" max="14" width="50.57421875" style="17" customWidth="1"/>
    <col min="15" max="15" width="30.57421875" style="17" customWidth="1"/>
    <col min="16" max="16" width="48.7109375" style="17" customWidth="1"/>
    <col min="17" max="17" width="30.57421875" style="17" customWidth="1"/>
    <col min="18" max="18" width="15.57421875" style="17" customWidth="1"/>
    <col min="19" max="16384" width="8.7109375" style="15" customWidth="1"/>
  </cols>
  <sheetData>
    <row r="1" spans="1:18" ht="15.75">
      <c r="A1" s="238" t="s">
        <v>554</v>
      </c>
      <c r="B1" s="238"/>
      <c r="C1" s="238"/>
      <c r="D1" s="238"/>
      <c r="E1" s="238"/>
      <c r="F1" s="238"/>
      <c r="G1" s="238"/>
      <c r="H1" s="238"/>
      <c r="I1" s="238"/>
      <c r="J1" s="238"/>
      <c r="K1" s="238"/>
      <c r="L1" s="238"/>
      <c r="M1" s="238"/>
      <c r="N1" s="238"/>
      <c r="O1" s="238"/>
      <c r="P1" s="238"/>
      <c r="Q1" s="238"/>
      <c r="R1" s="238"/>
    </row>
    <row r="2" spans="1:18" ht="15.75">
      <c r="A2" s="238" t="str">
        <f>'Tong Hop'!A3:T3</f>
        <v>Đến ngày 31 tháng 10 năm 2023</v>
      </c>
      <c r="B2" s="238"/>
      <c r="C2" s="238"/>
      <c r="D2" s="238"/>
      <c r="E2" s="238"/>
      <c r="F2" s="238"/>
      <c r="G2" s="238"/>
      <c r="H2" s="238"/>
      <c r="I2" s="238"/>
      <c r="J2" s="238"/>
      <c r="K2" s="238"/>
      <c r="L2" s="238"/>
      <c r="M2" s="238"/>
      <c r="N2" s="238"/>
      <c r="O2" s="238"/>
      <c r="P2" s="238"/>
      <c r="Q2" s="238"/>
      <c r="R2" s="238"/>
    </row>
    <row r="3" spans="1:18" ht="15.75">
      <c r="A3" s="239"/>
      <c r="B3" s="239"/>
      <c r="C3" s="239"/>
      <c r="D3" s="239"/>
      <c r="E3" s="239"/>
      <c r="F3" s="239"/>
      <c r="G3" s="239"/>
      <c r="H3" s="239"/>
      <c r="I3" s="239"/>
      <c r="J3" s="239"/>
      <c r="K3" s="239"/>
      <c r="L3" s="239"/>
      <c r="M3" s="239"/>
      <c r="N3" s="239"/>
      <c r="O3" s="239"/>
      <c r="P3" s="239"/>
      <c r="Q3" s="239"/>
      <c r="R3" s="239"/>
    </row>
    <row r="4" spans="1:18" ht="15" customHeight="1">
      <c r="A4" s="228" t="s">
        <v>0</v>
      </c>
      <c r="B4" s="228" t="s">
        <v>1</v>
      </c>
      <c r="C4" s="228" t="s">
        <v>2</v>
      </c>
      <c r="D4" s="228" t="s">
        <v>5</v>
      </c>
      <c r="E4" s="228" t="s">
        <v>3</v>
      </c>
      <c r="F4" s="228" t="s">
        <v>4</v>
      </c>
      <c r="G4" s="228" t="s">
        <v>19</v>
      </c>
      <c r="H4" s="234" t="s">
        <v>6</v>
      </c>
      <c r="I4" s="234"/>
      <c r="J4" s="228" t="s">
        <v>14</v>
      </c>
      <c r="K4" s="228"/>
      <c r="L4" s="228" t="s">
        <v>16</v>
      </c>
      <c r="M4" s="228"/>
      <c r="N4" s="236" t="s">
        <v>563</v>
      </c>
      <c r="O4" s="236" t="s">
        <v>559</v>
      </c>
      <c r="P4" s="228" t="s">
        <v>560</v>
      </c>
      <c r="Q4" s="228" t="s">
        <v>561</v>
      </c>
      <c r="R4" s="228" t="s">
        <v>562</v>
      </c>
    </row>
    <row r="5" spans="1:18" ht="99.75" customHeight="1">
      <c r="A5" s="228"/>
      <c r="B5" s="228"/>
      <c r="C5" s="228"/>
      <c r="D5" s="228"/>
      <c r="E5" s="228"/>
      <c r="F5" s="228"/>
      <c r="G5" s="228"/>
      <c r="H5" s="108" t="s">
        <v>7</v>
      </c>
      <c r="I5" s="108" t="s">
        <v>24</v>
      </c>
      <c r="J5" s="107" t="s">
        <v>10</v>
      </c>
      <c r="K5" s="16" t="s">
        <v>9</v>
      </c>
      <c r="L5" s="107" t="s">
        <v>8</v>
      </c>
      <c r="M5" s="16" t="s">
        <v>15</v>
      </c>
      <c r="N5" s="237"/>
      <c r="O5" s="237"/>
      <c r="P5" s="228"/>
      <c r="Q5" s="228"/>
      <c r="R5" s="228"/>
    </row>
    <row r="6" spans="1:18" s="103" customFormat="1" ht="16.5" customHeight="1" hidden="1">
      <c r="A6" s="102">
        <v>1</v>
      </c>
      <c r="B6" s="102">
        <v>2</v>
      </c>
      <c r="C6" s="102">
        <v>3</v>
      </c>
      <c r="D6" s="102">
        <v>4</v>
      </c>
      <c r="E6" s="102">
        <v>5</v>
      </c>
      <c r="F6" s="102">
        <v>6</v>
      </c>
      <c r="G6" s="102">
        <v>7</v>
      </c>
      <c r="H6" s="102" t="s">
        <v>342</v>
      </c>
      <c r="I6" s="102" t="s">
        <v>564</v>
      </c>
      <c r="J6" s="102">
        <v>10</v>
      </c>
      <c r="K6" s="102">
        <v>11</v>
      </c>
      <c r="L6" s="102">
        <v>12</v>
      </c>
      <c r="M6" s="102">
        <v>13</v>
      </c>
      <c r="N6" s="102">
        <v>14</v>
      </c>
      <c r="O6" s="102">
        <v>15</v>
      </c>
      <c r="P6" s="102">
        <v>16</v>
      </c>
      <c r="Q6" s="102">
        <v>17</v>
      </c>
      <c r="R6" s="102">
        <v>18</v>
      </c>
    </row>
    <row r="7" spans="1:18" s="103" customFormat="1" ht="16.5" customHeight="1">
      <c r="A7" s="102">
        <v>1</v>
      </c>
      <c r="B7" s="102">
        <v>2</v>
      </c>
      <c r="C7" s="102">
        <v>3</v>
      </c>
      <c r="D7" s="102"/>
      <c r="E7" s="102"/>
      <c r="F7" s="102"/>
      <c r="G7" s="102">
        <v>4</v>
      </c>
      <c r="H7" s="102">
        <v>5</v>
      </c>
      <c r="I7" s="102">
        <v>6</v>
      </c>
      <c r="J7" s="102">
        <v>7</v>
      </c>
      <c r="K7" s="102">
        <v>8</v>
      </c>
      <c r="L7" s="102"/>
      <c r="M7" s="102"/>
      <c r="N7" s="102">
        <v>9</v>
      </c>
      <c r="O7" s="102">
        <v>10</v>
      </c>
      <c r="P7" s="102">
        <v>11</v>
      </c>
      <c r="Q7" s="102">
        <v>12</v>
      </c>
      <c r="R7" s="102">
        <v>13</v>
      </c>
    </row>
    <row r="8" spans="1:18" ht="24.75" customHeight="1">
      <c r="A8" s="107" t="s">
        <v>575</v>
      </c>
      <c r="B8" s="233" t="s">
        <v>587</v>
      </c>
      <c r="C8" s="233"/>
      <c r="D8" s="233"/>
      <c r="E8" s="233"/>
      <c r="F8" s="18">
        <f>F9+F11</f>
        <v>0</v>
      </c>
      <c r="G8" s="18">
        <f>G9+G11</f>
        <v>0</v>
      </c>
      <c r="H8" s="108"/>
      <c r="I8" s="108"/>
      <c r="J8" s="107"/>
      <c r="K8" s="16"/>
      <c r="L8" s="107"/>
      <c r="M8" s="16"/>
      <c r="N8" s="107"/>
      <c r="O8" s="107"/>
      <c r="P8" s="107"/>
      <c r="Q8" s="107"/>
      <c r="R8" s="107"/>
    </row>
    <row r="9" spans="1:18" s="135" customFormat="1" ht="24.75" customHeight="1">
      <c r="A9" s="130" t="s">
        <v>26</v>
      </c>
      <c r="B9" s="229" t="s">
        <v>549</v>
      </c>
      <c r="C9" s="230"/>
      <c r="D9" s="131"/>
      <c r="E9" s="131"/>
      <c r="F9" s="132">
        <f>SUM(F10:F10)</f>
        <v>0</v>
      </c>
      <c r="G9" s="132">
        <f>SUM(G10:G10)</f>
        <v>0</v>
      </c>
      <c r="H9" s="133"/>
      <c r="I9" s="133"/>
      <c r="J9" s="130"/>
      <c r="K9" s="134"/>
      <c r="L9" s="130"/>
      <c r="M9" s="134"/>
      <c r="N9" s="130"/>
      <c r="O9" s="130"/>
      <c r="P9" s="130"/>
      <c r="Q9" s="130"/>
      <c r="R9" s="130"/>
    </row>
    <row r="10" spans="1:18" s="19" customFormat="1" ht="49.5" customHeight="1">
      <c r="A10" s="29"/>
      <c r="B10" s="76"/>
      <c r="C10" s="76"/>
      <c r="D10" s="29"/>
      <c r="E10" s="80"/>
      <c r="F10" s="77"/>
      <c r="G10" s="77"/>
      <c r="H10" s="78"/>
      <c r="I10" s="78"/>
      <c r="J10" s="78"/>
      <c r="K10" s="78"/>
      <c r="L10" s="78"/>
      <c r="M10" s="78"/>
      <c r="N10" s="78"/>
      <c r="O10" s="78"/>
      <c r="P10" s="78"/>
      <c r="Q10" s="78"/>
      <c r="R10" s="78"/>
    </row>
    <row r="11" spans="1:18" s="138" customFormat="1" ht="24.75" customHeight="1">
      <c r="A11" s="136" t="s">
        <v>38</v>
      </c>
      <c r="B11" s="229" t="s">
        <v>548</v>
      </c>
      <c r="C11" s="230"/>
      <c r="D11" s="136"/>
      <c r="E11" s="130"/>
      <c r="F11" s="132">
        <f>F12</f>
        <v>0</v>
      </c>
      <c r="G11" s="132">
        <f>G12</f>
        <v>0</v>
      </c>
      <c r="H11" s="137"/>
      <c r="I11" s="137"/>
      <c r="J11" s="130"/>
      <c r="K11" s="134"/>
      <c r="L11" s="130"/>
      <c r="M11" s="133"/>
      <c r="N11" s="133"/>
      <c r="O11" s="133"/>
      <c r="P11" s="133"/>
      <c r="Q11" s="133"/>
      <c r="R11" s="133"/>
    </row>
    <row r="12" spans="1:18" s="75" customFormat="1" ht="49.5" customHeight="1">
      <c r="A12" s="29"/>
      <c r="B12" s="74"/>
      <c r="C12" s="74"/>
      <c r="D12" s="29"/>
      <c r="E12" s="20"/>
      <c r="F12" s="21"/>
      <c r="G12" s="21"/>
      <c r="H12" s="88"/>
      <c r="I12" s="88"/>
      <c r="J12" s="20"/>
      <c r="K12" s="22"/>
      <c r="L12" s="20"/>
      <c r="M12" s="65"/>
      <c r="N12" s="65"/>
      <c r="O12" s="65"/>
      <c r="P12" s="65"/>
      <c r="Q12" s="65"/>
      <c r="R12" s="65"/>
    </row>
    <row r="13" spans="1:18" ht="24.75" customHeight="1">
      <c r="A13" s="107" t="s">
        <v>576</v>
      </c>
      <c r="B13" s="233" t="s">
        <v>577</v>
      </c>
      <c r="C13" s="233"/>
      <c r="D13" s="233"/>
      <c r="E13" s="233"/>
      <c r="F13" s="18">
        <f>F14+F18</f>
        <v>42141</v>
      </c>
      <c r="G13" s="18">
        <f>G14+G18</f>
        <v>153000000</v>
      </c>
      <c r="H13" s="108"/>
      <c r="I13" s="108"/>
      <c r="J13" s="107"/>
      <c r="K13" s="16"/>
      <c r="L13" s="107"/>
      <c r="M13" s="16"/>
      <c r="N13" s="107"/>
      <c r="O13" s="107"/>
      <c r="P13" s="107"/>
      <c r="Q13" s="107"/>
      <c r="R13" s="107"/>
    </row>
    <row r="14" spans="1:18" s="135" customFormat="1" ht="24.75" customHeight="1">
      <c r="A14" s="130" t="s">
        <v>26</v>
      </c>
      <c r="B14" s="229" t="s">
        <v>549</v>
      </c>
      <c r="C14" s="230"/>
      <c r="D14" s="131"/>
      <c r="E14" s="131"/>
      <c r="F14" s="132">
        <f>SUM(F15:F17)</f>
        <v>42141</v>
      </c>
      <c r="G14" s="132">
        <f>SUM(G15:G17)</f>
        <v>153000000</v>
      </c>
      <c r="H14" s="133"/>
      <c r="I14" s="133"/>
      <c r="J14" s="130"/>
      <c r="K14" s="134"/>
      <c r="L14" s="130"/>
      <c r="M14" s="134"/>
      <c r="N14" s="130"/>
      <c r="O14" s="130"/>
      <c r="P14" s="130"/>
      <c r="Q14" s="130"/>
      <c r="R14" s="130"/>
    </row>
    <row r="15" spans="1:18" s="19" customFormat="1" ht="89.25" customHeight="1">
      <c r="A15" s="29">
        <v>1</v>
      </c>
      <c r="B15" s="76" t="s">
        <v>256</v>
      </c>
      <c r="C15" s="76" t="s">
        <v>277</v>
      </c>
      <c r="D15" s="29" t="s">
        <v>156</v>
      </c>
      <c r="E15" s="80" t="s">
        <v>590</v>
      </c>
      <c r="F15" s="77">
        <v>8778</v>
      </c>
      <c r="G15" s="77">
        <v>30000000</v>
      </c>
      <c r="H15" s="78" t="s">
        <v>383</v>
      </c>
      <c r="I15" s="78" t="s">
        <v>420</v>
      </c>
      <c r="J15" s="78" t="s">
        <v>335</v>
      </c>
      <c r="K15" s="78" t="s">
        <v>336</v>
      </c>
      <c r="L15" s="78" t="s">
        <v>474</v>
      </c>
      <c r="M15" s="78" t="s">
        <v>414</v>
      </c>
      <c r="N15" s="78"/>
      <c r="O15" s="78"/>
      <c r="P15" s="78"/>
      <c r="Q15" s="78"/>
      <c r="R15" s="209" t="s">
        <v>643</v>
      </c>
    </row>
    <row r="16" spans="1:18" s="75" customFormat="1" ht="59.25" customHeight="1">
      <c r="A16" s="29">
        <v>2</v>
      </c>
      <c r="B16" s="74" t="s">
        <v>371</v>
      </c>
      <c r="C16" s="74" t="s">
        <v>379</v>
      </c>
      <c r="D16" s="29" t="s">
        <v>156</v>
      </c>
      <c r="E16" s="20" t="s">
        <v>374</v>
      </c>
      <c r="F16" s="21">
        <v>13363</v>
      </c>
      <c r="G16" s="21">
        <v>50000000</v>
      </c>
      <c r="H16" s="88" t="s">
        <v>223</v>
      </c>
      <c r="I16" s="88" t="s">
        <v>283</v>
      </c>
      <c r="J16" s="20" t="s">
        <v>398</v>
      </c>
      <c r="K16" s="22" t="s">
        <v>399</v>
      </c>
      <c r="L16" s="20" t="s">
        <v>531</v>
      </c>
      <c r="M16" s="65" t="s">
        <v>532</v>
      </c>
      <c r="N16" s="65"/>
      <c r="O16" s="65"/>
      <c r="P16" s="65"/>
      <c r="Q16" s="201" t="s">
        <v>641</v>
      </c>
      <c r="R16" s="65"/>
    </row>
    <row r="17" spans="1:18" s="75" customFormat="1" ht="59.25" customHeight="1">
      <c r="A17" s="29"/>
      <c r="B17" s="74" t="s">
        <v>403</v>
      </c>
      <c r="C17" s="74" t="s">
        <v>369</v>
      </c>
      <c r="D17" s="29" t="s">
        <v>156</v>
      </c>
      <c r="E17" s="20" t="s">
        <v>306</v>
      </c>
      <c r="F17" s="21">
        <v>20000</v>
      </c>
      <c r="G17" s="21">
        <v>73000000</v>
      </c>
      <c r="H17" s="88" t="s">
        <v>294</v>
      </c>
      <c r="I17" s="88" t="s">
        <v>417</v>
      </c>
      <c r="J17" s="20" t="s">
        <v>407</v>
      </c>
      <c r="K17" s="22" t="s">
        <v>408</v>
      </c>
      <c r="L17" s="20"/>
      <c r="M17" s="65"/>
      <c r="N17" s="65"/>
      <c r="O17" s="65"/>
      <c r="P17" s="201" t="s">
        <v>637</v>
      </c>
      <c r="Q17" s="65"/>
      <c r="R17" s="65"/>
    </row>
    <row r="18" spans="1:18" s="138" customFormat="1" ht="24.75" customHeight="1">
      <c r="A18" s="136" t="s">
        <v>38</v>
      </c>
      <c r="B18" s="229" t="s">
        <v>548</v>
      </c>
      <c r="C18" s="230"/>
      <c r="D18" s="136"/>
      <c r="E18" s="130"/>
      <c r="F18" s="132"/>
      <c r="G18" s="132"/>
      <c r="H18" s="137"/>
      <c r="I18" s="137"/>
      <c r="J18" s="130"/>
      <c r="K18" s="134"/>
      <c r="L18" s="130"/>
      <c r="M18" s="133"/>
      <c r="N18" s="133"/>
      <c r="O18" s="133"/>
      <c r="P18" s="133"/>
      <c r="Q18" s="133"/>
      <c r="R18" s="133"/>
    </row>
    <row r="19" spans="1:18" s="19" customFormat="1" ht="24.75" customHeight="1">
      <c r="A19" s="129" t="s">
        <v>584</v>
      </c>
      <c r="B19" s="231" t="s">
        <v>579</v>
      </c>
      <c r="C19" s="235"/>
      <c r="D19" s="29"/>
      <c r="E19" s="20"/>
      <c r="F19" s="18">
        <f>F20+F24</f>
        <v>47203</v>
      </c>
      <c r="G19" s="18">
        <f>G20+G24</f>
        <v>222000000</v>
      </c>
      <c r="H19" s="65"/>
      <c r="I19" s="65"/>
      <c r="J19" s="20"/>
      <c r="K19" s="22"/>
      <c r="L19" s="20"/>
      <c r="M19" s="65"/>
      <c r="N19" s="65"/>
      <c r="O19" s="65"/>
      <c r="P19" s="65"/>
      <c r="Q19" s="65"/>
      <c r="R19" s="65"/>
    </row>
    <row r="20" spans="1:18" s="135" customFormat="1" ht="24.75" customHeight="1">
      <c r="A20" s="130" t="s">
        <v>26</v>
      </c>
      <c r="B20" s="229" t="s">
        <v>549</v>
      </c>
      <c r="C20" s="230"/>
      <c r="D20" s="131"/>
      <c r="E20" s="131"/>
      <c r="F20" s="132">
        <f>SUM(F21:F23)</f>
        <v>47203</v>
      </c>
      <c r="G20" s="132">
        <f>SUM(G21:G23)</f>
        <v>222000000</v>
      </c>
      <c r="H20" s="133"/>
      <c r="I20" s="133"/>
      <c r="J20" s="130"/>
      <c r="K20" s="134"/>
      <c r="L20" s="130"/>
      <c r="M20" s="134"/>
      <c r="N20" s="130"/>
      <c r="O20" s="130"/>
      <c r="P20" s="130"/>
      <c r="Q20" s="130"/>
      <c r="R20" s="130"/>
    </row>
    <row r="21" spans="1:18" s="19" customFormat="1" ht="49.5" customHeight="1">
      <c r="A21" s="29">
        <v>1</v>
      </c>
      <c r="B21" s="76" t="s">
        <v>215</v>
      </c>
      <c r="C21" s="76" t="s">
        <v>214</v>
      </c>
      <c r="D21" s="29" t="s">
        <v>156</v>
      </c>
      <c r="E21" s="20" t="s">
        <v>591</v>
      </c>
      <c r="F21" s="77">
        <v>7877</v>
      </c>
      <c r="G21" s="77">
        <v>27000000</v>
      </c>
      <c r="H21" s="78" t="s">
        <v>415</v>
      </c>
      <c r="I21" s="78" t="s">
        <v>418</v>
      </c>
      <c r="J21" s="78" t="s">
        <v>334</v>
      </c>
      <c r="K21" s="78" t="s">
        <v>419</v>
      </c>
      <c r="L21" s="78" t="s">
        <v>303</v>
      </c>
      <c r="M21" s="78" t="s">
        <v>301</v>
      </c>
      <c r="N21" s="78" t="s">
        <v>638</v>
      </c>
      <c r="O21" s="78"/>
      <c r="P21" s="78"/>
      <c r="Q21" s="78"/>
      <c r="R21" s="78"/>
    </row>
    <row r="22" spans="1:18" s="75" customFormat="1" ht="49.5" customHeight="1">
      <c r="A22" s="29">
        <v>2</v>
      </c>
      <c r="B22" s="74" t="s">
        <v>316</v>
      </c>
      <c r="C22" s="74" t="s">
        <v>317</v>
      </c>
      <c r="D22" s="29" t="s">
        <v>156</v>
      </c>
      <c r="E22" s="80" t="s">
        <v>380</v>
      </c>
      <c r="F22" s="21">
        <v>20384</v>
      </c>
      <c r="G22" s="21">
        <v>75000000</v>
      </c>
      <c r="H22" s="88" t="s">
        <v>327</v>
      </c>
      <c r="I22" s="88" t="s">
        <v>328</v>
      </c>
      <c r="J22" s="91" t="s">
        <v>339</v>
      </c>
      <c r="K22" s="65" t="s">
        <v>340</v>
      </c>
      <c r="L22" s="65" t="s">
        <v>359</v>
      </c>
      <c r="M22" s="65" t="s">
        <v>360</v>
      </c>
      <c r="N22" s="78" t="s">
        <v>638</v>
      </c>
      <c r="O22" s="65"/>
      <c r="P22" s="65"/>
      <c r="Q22" s="65"/>
      <c r="R22" s="65"/>
    </row>
    <row r="23" spans="1:18" s="75" customFormat="1" ht="49.5" customHeight="1">
      <c r="A23" s="29">
        <v>3</v>
      </c>
      <c r="B23" s="74" t="s">
        <v>313</v>
      </c>
      <c r="C23" s="74" t="s">
        <v>314</v>
      </c>
      <c r="D23" s="29" t="s">
        <v>156</v>
      </c>
      <c r="E23" s="20" t="s">
        <v>315</v>
      </c>
      <c r="F23" s="21">
        <v>18942</v>
      </c>
      <c r="G23" s="21">
        <v>120000000</v>
      </c>
      <c r="H23" s="88" t="s">
        <v>415</v>
      </c>
      <c r="I23" s="88" t="s">
        <v>396</v>
      </c>
      <c r="J23" s="20" t="s">
        <v>372</v>
      </c>
      <c r="K23" s="22" t="s">
        <v>373</v>
      </c>
      <c r="L23" s="20" t="s">
        <v>533</v>
      </c>
      <c r="M23" s="65" t="s">
        <v>534</v>
      </c>
      <c r="N23" s="78" t="s">
        <v>638</v>
      </c>
      <c r="O23" s="65"/>
      <c r="P23" s="65"/>
      <c r="Q23" s="65"/>
      <c r="R23" s="65"/>
    </row>
    <row r="24" spans="1:18" s="143" customFormat="1" ht="24.75" customHeight="1">
      <c r="A24" s="136" t="s">
        <v>38</v>
      </c>
      <c r="B24" s="229" t="s">
        <v>548</v>
      </c>
      <c r="C24" s="230"/>
      <c r="D24" s="136"/>
      <c r="E24" s="130"/>
      <c r="F24" s="132">
        <f>F25</f>
        <v>0</v>
      </c>
      <c r="G24" s="132">
        <f>G25</f>
        <v>0</v>
      </c>
      <c r="H24" s="139"/>
      <c r="I24" s="139"/>
      <c r="J24" s="141"/>
      <c r="K24" s="142"/>
      <c r="L24" s="141"/>
      <c r="M24" s="140"/>
      <c r="N24" s="140"/>
      <c r="O24" s="140"/>
      <c r="P24" s="140"/>
      <c r="Q24" s="140"/>
      <c r="R24" s="140"/>
    </row>
    <row r="25" spans="1:18" s="75" customFormat="1" ht="49.5" customHeight="1">
      <c r="A25" s="29"/>
      <c r="B25" s="74"/>
      <c r="C25" s="74"/>
      <c r="D25" s="29"/>
      <c r="E25" s="20"/>
      <c r="F25" s="21"/>
      <c r="G25" s="21"/>
      <c r="H25" s="88"/>
      <c r="I25" s="88"/>
      <c r="J25" s="20"/>
      <c r="K25" s="22"/>
      <c r="L25" s="20"/>
      <c r="M25" s="65"/>
      <c r="N25" s="65"/>
      <c r="O25" s="65"/>
      <c r="P25" s="65"/>
      <c r="Q25" s="65"/>
      <c r="R25" s="65"/>
    </row>
    <row r="26" spans="1:18" ht="24.75" customHeight="1">
      <c r="A26" s="107" t="s">
        <v>585</v>
      </c>
      <c r="B26" s="231" t="s">
        <v>578</v>
      </c>
      <c r="C26" s="232"/>
      <c r="D26" s="232"/>
      <c r="E26" s="232"/>
      <c r="F26" s="18">
        <f>F27+F34</f>
        <v>55371</v>
      </c>
      <c r="G26" s="18">
        <f>G27+G34</f>
        <v>118475000</v>
      </c>
      <c r="H26" s="108"/>
      <c r="I26" s="108"/>
      <c r="J26" s="107"/>
      <c r="K26" s="16"/>
      <c r="L26" s="107"/>
      <c r="M26" s="16"/>
      <c r="N26" s="108"/>
      <c r="O26" s="108"/>
      <c r="P26" s="108"/>
      <c r="Q26" s="108"/>
      <c r="R26" s="108"/>
    </row>
    <row r="27" spans="1:18" s="135" customFormat="1" ht="24.75" customHeight="1">
      <c r="A27" s="130" t="s">
        <v>26</v>
      </c>
      <c r="B27" s="229" t="s">
        <v>549</v>
      </c>
      <c r="C27" s="230"/>
      <c r="D27" s="131"/>
      <c r="E27" s="131"/>
      <c r="F27" s="132">
        <f>SUM(F28:F33)</f>
        <v>55371</v>
      </c>
      <c r="G27" s="132">
        <f>SUM(G28:G33)</f>
        <v>118475000</v>
      </c>
      <c r="H27" s="133"/>
      <c r="I27" s="133"/>
      <c r="J27" s="130"/>
      <c r="K27" s="134"/>
      <c r="L27" s="130"/>
      <c r="M27" s="134"/>
      <c r="N27" s="130"/>
      <c r="O27" s="130"/>
      <c r="P27" s="130"/>
      <c r="Q27" s="130"/>
      <c r="R27" s="130"/>
    </row>
    <row r="28" spans="1:18" s="19" customFormat="1" ht="89.25" customHeight="1">
      <c r="A28" s="29">
        <v>1</v>
      </c>
      <c r="B28" s="30" t="s">
        <v>422</v>
      </c>
      <c r="C28" s="30" t="s">
        <v>475</v>
      </c>
      <c r="D28" s="29" t="s">
        <v>156</v>
      </c>
      <c r="E28" s="20" t="s">
        <v>476</v>
      </c>
      <c r="F28" s="21">
        <v>14100</v>
      </c>
      <c r="G28" s="21">
        <v>19379000</v>
      </c>
      <c r="H28" s="65" t="s">
        <v>235</v>
      </c>
      <c r="I28" s="65" t="s">
        <v>416</v>
      </c>
      <c r="J28" s="20" t="s">
        <v>60</v>
      </c>
      <c r="K28" s="22" t="s">
        <v>131</v>
      </c>
      <c r="L28" s="20" t="s">
        <v>147</v>
      </c>
      <c r="M28" s="65" t="s">
        <v>148</v>
      </c>
      <c r="N28" s="201" t="s">
        <v>639</v>
      </c>
      <c r="O28" s="65"/>
      <c r="P28" s="65"/>
      <c r="Q28" s="201" t="s">
        <v>641</v>
      </c>
      <c r="R28" s="65"/>
    </row>
    <row r="29" spans="1:18" s="19" customFormat="1" ht="67.5" customHeight="1">
      <c r="A29" s="29">
        <f>A28+1</f>
        <v>2</v>
      </c>
      <c r="B29" s="30" t="s">
        <v>184</v>
      </c>
      <c r="C29" s="30" t="s">
        <v>53</v>
      </c>
      <c r="D29" s="29" t="s">
        <v>156</v>
      </c>
      <c r="E29" s="20" t="s">
        <v>477</v>
      </c>
      <c r="F29" s="21">
        <v>12136</v>
      </c>
      <c r="G29" s="21">
        <v>20000000</v>
      </c>
      <c r="H29" s="65" t="s">
        <v>236</v>
      </c>
      <c r="I29" s="65" t="s">
        <v>209</v>
      </c>
      <c r="J29" s="20">
        <v>7061424834</v>
      </c>
      <c r="K29" s="22" t="s">
        <v>185</v>
      </c>
      <c r="L29" s="20" t="s">
        <v>150</v>
      </c>
      <c r="M29" s="65" t="s">
        <v>473</v>
      </c>
      <c r="N29" s="65"/>
      <c r="O29" s="65"/>
      <c r="P29" s="65"/>
      <c r="Q29" s="201" t="s">
        <v>641</v>
      </c>
      <c r="R29" s="65"/>
    </row>
    <row r="30" spans="1:18" s="19" customFormat="1" ht="89.25" customHeight="1">
      <c r="A30" s="29">
        <f>A29+1</f>
        <v>3</v>
      </c>
      <c r="B30" s="30" t="s">
        <v>177</v>
      </c>
      <c r="C30" s="30" t="s">
        <v>57</v>
      </c>
      <c r="D30" s="29" t="s">
        <v>156</v>
      </c>
      <c r="E30" s="20" t="s">
        <v>163</v>
      </c>
      <c r="F30" s="21">
        <v>11500</v>
      </c>
      <c r="G30" s="21">
        <v>34481000</v>
      </c>
      <c r="H30" s="65" t="s">
        <v>236</v>
      </c>
      <c r="I30" s="65" t="s">
        <v>103</v>
      </c>
      <c r="J30" s="20" t="s">
        <v>63</v>
      </c>
      <c r="K30" s="22">
        <v>41433</v>
      </c>
      <c r="L30" s="20" t="s">
        <v>151</v>
      </c>
      <c r="M30" s="22">
        <v>41855</v>
      </c>
      <c r="N30" s="201" t="s">
        <v>640</v>
      </c>
      <c r="O30" s="65"/>
      <c r="P30" s="65"/>
      <c r="Q30" s="201" t="s">
        <v>641</v>
      </c>
      <c r="R30" s="65"/>
    </row>
    <row r="31" spans="1:18" s="19" customFormat="1" ht="49.5" customHeight="1">
      <c r="A31" s="29">
        <f>A30+1</f>
        <v>4</v>
      </c>
      <c r="B31" s="76" t="s">
        <v>58</v>
      </c>
      <c r="C31" s="76" t="s">
        <v>59</v>
      </c>
      <c r="D31" s="29" t="s">
        <v>156</v>
      </c>
      <c r="E31" s="29" t="s">
        <v>162</v>
      </c>
      <c r="F31" s="77">
        <v>8386</v>
      </c>
      <c r="G31" s="77">
        <v>20470000</v>
      </c>
      <c r="H31" s="78" t="s">
        <v>102</v>
      </c>
      <c r="I31" s="78" t="s">
        <v>94</v>
      </c>
      <c r="J31" s="29" t="s">
        <v>62</v>
      </c>
      <c r="K31" s="79">
        <v>41708</v>
      </c>
      <c r="L31" s="78" t="s">
        <v>152</v>
      </c>
      <c r="M31" s="78" t="s">
        <v>302</v>
      </c>
      <c r="N31" s="78"/>
      <c r="O31" s="78"/>
      <c r="P31" s="78"/>
      <c r="Q31" s="78"/>
      <c r="R31" s="78"/>
    </row>
    <row r="32" spans="1:18" s="19" customFormat="1" ht="49.5" customHeight="1">
      <c r="A32" s="29">
        <f>A31+1</f>
        <v>5</v>
      </c>
      <c r="B32" s="76" t="s">
        <v>421</v>
      </c>
      <c r="C32" s="76" t="s">
        <v>54</v>
      </c>
      <c r="D32" s="29" t="s">
        <v>156</v>
      </c>
      <c r="E32" s="29" t="s">
        <v>208</v>
      </c>
      <c r="F32" s="77">
        <v>4749</v>
      </c>
      <c r="G32" s="77">
        <v>13650000</v>
      </c>
      <c r="H32" s="78"/>
      <c r="I32" s="78" t="s">
        <v>55</v>
      </c>
      <c r="J32" s="29" t="s">
        <v>61</v>
      </c>
      <c r="K32" s="79" t="s">
        <v>56</v>
      </c>
      <c r="L32" s="29" t="s">
        <v>64</v>
      </c>
      <c r="M32" s="78" t="s">
        <v>149</v>
      </c>
      <c r="N32" s="78"/>
      <c r="O32" s="78"/>
      <c r="P32" s="78"/>
      <c r="Q32" s="78"/>
      <c r="R32" s="78"/>
    </row>
    <row r="33" spans="1:18" s="19" customFormat="1" ht="49.5" customHeight="1">
      <c r="A33" s="29">
        <v>6</v>
      </c>
      <c r="B33" s="76" t="s">
        <v>248</v>
      </c>
      <c r="C33" s="76" t="s">
        <v>249</v>
      </c>
      <c r="D33" s="29" t="s">
        <v>156</v>
      </c>
      <c r="E33" s="20" t="s">
        <v>250</v>
      </c>
      <c r="F33" s="77">
        <v>4500</v>
      </c>
      <c r="G33" s="77">
        <v>10495000</v>
      </c>
      <c r="H33" s="78" t="s">
        <v>271</v>
      </c>
      <c r="I33" s="78" t="s">
        <v>272</v>
      </c>
      <c r="J33" s="78" t="s">
        <v>337</v>
      </c>
      <c r="K33" s="78" t="s">
        <v>338</v>
      </c>
      <c r="L33" s="78" t="s">
        <v>357</v>
      </c>
      <c r="M33" s="78" t="s">
        <v>358</v>
      </c>
      <c r="N33" s="78"/>
      <c r="O33" s="78"/>
      <c r="P33" s="78"/>
      <c r="Q33" s="78"/>
      <c r="R33" s="78"/>
    </row>
    <row r="34" spans="1:18" s="143" customFormat="1" ht="24.75" customHeight="1">
      <c r="A34" s="136" t="s">
        <v>38</v>
      </c>
      <c r="B34" s="229" t="s">
        <v>548</v>
      </c>
      <c r="C34" s="230"/>
      <c r="D34" s="144"/>
      <c r="E34" s="141"/>
      <c r="F34" s="132">
        <f>F35</f>
        <v>0</v>
      </c>
      <c r="G34" s="132">
        <f>G35</f>
        <v>0</v>
      </c>
      <c r="H34" s="139"/>
      <c r="I34" s="139"/>
      <c r="J34" s="141"/>
      <c r="K34" s="142"/>
      <c r="L34" s="141"/>
      <c r="M34" s="140"/>
      <c r="N34" s="140"/>
      <c r="O34" s="140"/>
      <c r="P34" s="140"/>
      <c r="Q34" s="140"/>
      <c r="R34" s="140"/>
    </row>
    <row r="35" spans="1:18" s="75" customFormat="1" ht="49.5" customHeight="1">
      <c r="A35" s="29"/>
      <c r="B35" s="74"/>
      <c r="C35" s="74"/>
      <c r="D35" s="29"/>
      <c r="E35" s="20"/>
      <c r="F35" s="21"/>
      <c r="G35" s="21"/>
      <c r="H35" s="88"/>
      <c r="I35" s="88"/>
      <c r="J35" s="20"/>
      <c r="K35" s="22"/>
      <c r="L35" s="20"/>
      <c r="M35" s="65"/>
      <c r="N35" s="65"/>
      <c r="O35" s="65"/>
      <c r="P35" s="65"/>
      <c r="Q35" s="65"/>
      <c r="R35" s="65"/>
    </row>
    <row r="36" spans="1:18" ht="24.75" customHeight="1">
      <c r="A36" s="107"/>
      <c r="B36" s="107" t="s">
        <v>552</v>
      </c>
      <c r="C36" s="23"/>
      <c r="D36" s="107"/>
      <c r="E36" s="107"/>
      <c r="F36" s="18">
        <f>F8+F13+F19+F26</f>
        <v>144715</v>
      </c>
      <c r="G36" s="18">
        <f>G8+G13+G19+G26</f>
        <v>493475000</v>
      </c>
      <c r="H36" s="108"/>
      <c r="I36" s="108"/>
      <c r="J36" s="24"/>
      <c r="K36" s="16"/>
      <c r="L36" s="24"/>
      <c r="M36" s="108"/>
      <c r="N36" s="24"/>
      <c r="O36" s="24"/>
      <c r="P36" s="24"/>
      <c r="Q36" s="24"/>
      <c r="R36" s="24"/>
    </row>
    <row r="37" ht="15.75">
      <c r="M37" s="26"/>
    </row>
    <row r="38" ht="15.75">
      <c r="M38" s="26"/>
    </row>
  </sheetData>
  <sheetProtection/>
  <mergeCells count="30">
    <mergeCell ref="N4:N5"/>
    <mergeCell ref="O4:O5"/>
    <mergeCell ref="D4:D5"/>
    <mergeCell ref="E4:E5"/>
    <mergeCell ref="A1:R1"/>
    <mergeCell ref="A2:R2"/>
    <mergeCell ref="A3:R3"/>
    <mergeCell ref="F4:F5"/>
    <mergeCell ref="A4:A5"/>
    <mergeCell ref="R4:R5"/>
    <mergeCell ref="B27:C27"/>
    <mergeCell ref="P4:P5"/>
    <mergeCell ref="Q4:Q5"/>
    <mergeCell ref="H4:I4"/>
    <mergeCell ref="G4:G5"/>
    <mergeCell ref="B34:C34"/>
    <mergeCell ref="B8:E8"/>
    <mergeCell ref="B9:C9"/>
    <mergeCell ref="B11:C11"/>
    <mergeCell ref="B19:C19"/>
    <mergeCell ref="C4:C5"/>
    <mergeCell ref="B4:B5"/>
    <mergeCell ref="L4:M4"/>
    <mergeCell ref="J4:K4"/>
    <mergeCell ref="B18:C18"/>
    <mergeCell ref="B26:E26"/>
    <mergeCell ref="B13:E13"/>
    <mergeCell ref="B20:C20"/>
    <mergeCell ref="B24:C24"/>
    <mergeCell ref="B14:C14"/>
  </mergeCells>
  <printOptions/>
  <pageMargins left="0.45" right="0.45" top="0.5" bottom="0.5" header="0.3" footer="0.3"/>
  <pageSetup fitToHeight="0" fitToWidth="1" horizontalDpi="600" verticalDpi="600" orientation="landscape" paperSize="9" scale="35" r:id="rId3"/>
  <headerFoot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31"/>
  <sheetViews>
    <sheetView tabSelected="1" view="pageBreakPreview" zoomScale="70" zoomScaleNormal="80" zoomScaleSheetLayoutView="70" zoomScalePageLayoutView="80" workbookViewId="0" topLeftCell="B19">
      <pane ySplit="855" topLeftCell="A1" activePane="bottomLeft" state="split"/>
      <selection pane="topLeft" activeCell="P7" sqref="P1:P16384"/>
      <selection pane="bottomLeft" activeCell="N27" sqref="N27"/>
    </sheetView>
  </sheetViews>
  <sheetFormatPr defaultColWidth="8.7109375" defaultRowHeight="15"/>
  <cols>
    <col min="1" max="1" width="5.00390625" style="45" customWidth="1"/>
    <col min="2" max="2" width="27.57421875" style="31" customWidth="1"/>
    <col min="3" max="3" width="28.421875" style="31" customWidth="1"/>
    <col min="4" max="4" width="11.140625" style="45" hidden="1" customWidth="1"/>
    <col min="5" max="5" width="27.57421875" style="45" hidden="1" customWidth="1"/>
    <col min="6" max="6" width="12.00390625" style="46" customWidth="1"/>
    <col min="7" max="7" width="16.421875" style="45" customWidth="1"/>
    <col min="8" max="9" width="11.8515625" style="49" customWidth="1"/>
    <col min="10" max="10" width="17.28125" style="49" customWidth="1"/>
    <col min="11" max="11" width="11.8515625" style="49" customWidth="1"/>
    <col min="12" max="12" width="17.8515625" style="66" customWidth="1"/>
    <col min="13" max="13" width="12.57421875" style="66" customWidth="1"/>
    <col min="14" max="14" width="50.57421875" style="49" customWidth="1"/>
    <col min="15" max="15" width="25.421875" style="49" customWidth="1"/>
    <col min="16" max="16" width="60.8515625" style="45" customWidth="1"/>
    <col min="17" max="17" width="30.57421875" style="45" customWidth="1"/>
    <col min="18" max="18" width="15.57421875" style="45" customWidth="1"/>
    <col min="19" max="16384" width="8.7109375" style="31" customWidth="1"/>
  </cols>
  <sheetData>
    <row r="1" spans="1:18" ht="15.75">
      <c r="A1" s="240" t="s">
        <v>555</v>
      </c>
      <c r="B1" s="240"/>
      <c r="C1" s="240"/>
      <c r="D1" s="240"/>
      <c r="E1" s="240"/>
      <c r="F1" s="240"/>
      <c r="G1" s="240"/>
      <c r="H1" s="240"/>
      <c r="I1" s="240"/>
      <c r="J1" s="240"/>
      <c r="K1" s="240"/>
      <c r="L1" s="240"/>
      <c r="M1" s="240"/>
      <c r="N1" s="240"/>
      <c r="O1" s="240"/>
      <c r="P1" s="240"/>
      <c r="Q1" s="240"/>
      <c r="R1" s="240"/>
    </row>
    <row r="2" spans="1:18" ht="15.75">
      <c r="A2" s="240" t="str">
        <f>'Tong Hop'!A3:T3</f>
        <v>Đến ngày 31 tháng 10 năm 2023</v>
      </c>
      <c r="B2" s="240"/>
      <c r="C2" s="240"/>
      <c r="D2" s="240"/>
      <c r="E2" s="240"/>
      <c r="F2" s="240"/>
      <c r="G2" s="240"/>
      <c r="H2" s="240"/>
      <c r="I2" s="240"/>
      <c r="J2" s="240"/>
      <c r="K2" s="240"/>
      <c r="L2" s="240"/>
      <c r="M2" s="240"/>
      <c r="N2" s="240"/>
      <c r="O2" s="240"/>
      <c r="P2" s="240"/>
      <c r="Q2" s="240"/>
      <c r="R2" s="240"/>
    </row>
    <row r="3" ht="15.75"/>
    <row r="4" spans="1:18" ht="15" customHeight="1">
      <c r="A4" s="241" t="s">
        <v>0</v>
      </c>
      <c r="B4" s="241" t="s">
        <v>1</v>
      </c>
      <c r="C4" s="241" t="s">
        <v>2</v>
      </c>
      <c r="D4" s="241" t="s">
        <v>5</v>
      </c>
      <c r="E4" s="241" t="s">
        <v>3</v>
      </c>
      <c r="F4" s="241" t="s">
        <v>4</v>
      </c>
      <c r="G4" s="241" t="s">
        <v>19</v>
      </c>
      <c r="H4" s="242" t="s">
        <v>6</v>
      </c>
      <c r="I4" s="242"/>
      <c r="J4" s="242" t="s">
        <v>14</v>
      </c>
      <c r="K4" s="242"/>
      <c r="L4" s="242" t="s">
        <v>16</v>
      </c>
      <c r="M4" s="242"/>
      <c r="N4" s="243" t="s">
        <v>563</v>
      </c>
      <c r="O4" s="243" t="s">
        <v>559</v>
      </c>
      <c r="P4" s="241" t="s">
        <v>560</v>
      </c>
      <c r="Q4" s="241" t="s">
        <v>561</v>
      </c>
      <c r="R4" s="241" t="s">
        <v>562</v>
      </c>
    </row>
    <row r="5" spans="1:18" ht="75" customHeight="1">
      <c r="A5" s="241"/>
      <c r="B5" s="241"/>
      <c r="C5" s="241"/>
      <c r="D5" s="241"/>
      <c r="E5" s="241"/>
      <c r="F5" s="241"/>
      <c r="G5" s="241"/>
      <c r="H5" s="109" t="s">
        <v>7</v>
      </c>
      <c r="I5" s="109" t="s">
        <v>24</v>
      </c>
      <c r="J5" s="109" t="s">
        <v>10</v>
      </c>
      <c r="K5" s="109" t="s">
        <v>9</v>
      </c>
      <c r="L5" s="109" t="s">
        <v>8</v>
      </c>
      <c r="M5" s="109" t="s">
        <v>15</v>
      </c>
      <c r="N5" s="244"/>
      <c r="O5" s="244"/>
      <c r="P5" s="241"/>
      <c r="Q5" s="241"/>
      <c r="R5" s="241"/>
    </row>
    <row r="6" spans="1:18" ht="15.75" hidden="1">
      <c r="A6" s="53">
        <v>1</v>
      </c>
      <c r="B6" s="53">
        <v>2</v>
      </c>
      <c r="C6" s="53">
        <v>3</v>
      </c>
      <c r="D6" s="53">
        <v>4</v>
      </c>
      <c r="E6" s="53">
        <v>5</v>
      </c>
      <c r="F6" s="53">
        <v>6</v>
      </c>
      <c r="G6" s="53">
        <v>7</v>
      </c>
      <c r="H6" s="59" t="s">
        <v>342</v>
      </c>
      <c r="I6" s="59" t="s">
        <v>564</v>
      </c>
      <c r="J6" s="59" t="s">
        <v>343</v>
      </c>
      <c r="K6" s="59" t="s">
        <v>565</v>
      </c>
      <c r="L6" s="59" t="s">
        <v>344</v>
      </c>
      <c r="M6" s="59" t="s">
        <v>566</v>
      </c>
      <c r="N6" s="59" t="s">
        <v>568</v>
      </c>
      <c r="O6" s="59" t="s">
        <v>567</v>
      </c>
      <c r="P6" s="53">
        <v>16</v>
      </c>
      <c r="Q6" s="53">
        <v>18</v>
      </c>
      <c r="R6" s="53">
        <v>18</v>
      </c>
    </row>
    <row r="7" spans="1:18" ht="15.75">
      <c r="A7" s="53">
        <v>1</v>
      </c>
      <c r="B7" s="53">
        <v>2</v>
      </c>
      <c r="C7" s="53">
        <v>3</v>
      </c>
      <c r="D7" s="53"/>
      <c r="E7" s="53"/>
      <c r="F7" s="53"/>
      <c r="G7" s="53">
        <v>4</v>
      </c>
      <c r="H7" s="59" t="s">
        <v>569</v>
      </c>
      <c r="I7" s="59" t="s">
        <v>570</v>
      </c>
      <c r="J7" s="59" t="s">
        <v>341</v>
      </c>
      <c r="K7" s="59" t="s">
        <v>342</v>
      </c>
      <c r="L7" s="59"/>
      <c r="M7" s="59"/>
      <c r="N7" s="59" t="s">
        <v>564</v>
      </c>
      <c r="O7" s="59" t="s">
        <v>343</v>
      </c>
      <c r="P7" s="53">
        <v>11</v>
      </c>
      <c r="Q7" s="53">
        <v>12</v>
      </c>
      <c r="R7" s="53">
        <v>13</v>
      </c>
    </row>
    <row r="8" spans="1:18" ht="24.75" customHeight="1">
      <c r="A8" s="110" t="s">
        <v>575</v>
      </c>
      <c r="B8" s="245" t="s">
        <v>587</v>
      </c>
      <c r="C8" s="245"/>
      <c r="D8" s="245"/>
      <c r="E8" s="245"/>
      <c r="F8" s="33">
        <f>F9+F11</f>
        <v>22950</v>
      </c>
      <c r="G8" s="33">
        <f>G9+G11</f>
        <v>70000000</v>
      </c>
      <c r="H8" s="109"/>
      <c r="I8" s="109"/>
      <c r="J8" s="110"/>
      <c r="K8" s="32"/>
      <c r="L8" s="110"/>
      <c r="M8" s="32"/>
      <c r="N8" s="110"/>
      <c r="O8" s="110"/>
      <c r="P8" s="110"/>
      <c r="Q8" s="110"/>
      <c r="R8" s="110"/>
    </row>
    <row r="9" spans="1:18" s="151" customFormat="1" ht="24.75" customHeight="1">
      <c r="A9" s="146" t="s">
        <v>26</v>
      </c>
      <c r="B9" s="246" t="s">
        <v>549</v>
      </c>
      <c r="C9" s="247"/>
      <c r="D9" s="147"/>
      <c r="E9" s="147"/>
      <c r="F9" s="148">
        <f>F10</f>
        <v>22950</v>
      </c>
      <c r="G9" s="148">
        <f>G10</f>
        <v>70000000</v>
      </c>
      <c r="H9" s="149"/>
      <c r="I9" s="149"/>
      <c r="J9" s="146"/>
      <c r="K9" s="150"/>
      <c r="L9" s="146"/>
      <c r="M9" s="150"/>
      <c r="N9" s="146"/>
      <c r="O9" s="146"/>
      <c r="P9" s="146"/>
      <c r="Q9" s="146"/>
      <c r="R9" s="146"/>
    </row>
    <row r="10" spans="1:18" ht="49.5" customHeight="1">
      <c r="A10" s="36">
        <v>1</v>
      </c>
      <c r="B10" s="61" t="s">
        <v>446</v>
      </c>
      <c r="C10" s="61" t="s">
        <v>447</v>
      </c>
      <c r="D10" s="36" t="s">
        <v>11</v>
      </c>
      <c r="E10" s="60" t="s">
        <v>448</v>
      </c>
      <c r="F10" s="62">
        <v>22950</v>
      </c>
      <c r="G10" s="62">
        <v>70000000</v>
      </c>
      <c r="H10" s="40" t="s">
        <v>420</v>
      </c>
      <c r="I10" s="40" t="s">
        <v>454</v>
      </c>
      <c r="J10" s="60" t="s">
        <v>452</v>
      </c>
      <c r="K10" s="60" t="s">
        <v>453</v>
      </c>
      <c r="L10" s="60" t="s">
        <v>492</v>
      </c>
      <c r="M10" s="60" t="s">
        <v>493</v>
      </c>
      <c r="N10" s="200" t="s">
        <v>632</v>
      </c>
      <c r="O10" s="28"/>
      <c r="P10" s="109"/>
      <c r="Q10" s="64"/>
      <c r="R10" s="112"/>
    </row>
    <row r="11" spans="1:18" s="154" customFormat="1" ht="24.75" customHeight="1">
      <c r="A11" s="152" t="s">
        <v>38</v>
      </c>
      <c r="B11" s="246" t="s">
        <v>548</v>
      </c>
      <c r="C11" s="247"/>
      <c r="D11" s="152"/>
      <c r="E11" s="146"/>
      <c r="F11" s="148">
        <f>F12</f>
        <v>0</v>
      </c>
      <c r="G11" s="148">
        <f>G12</f>
        <v>0</v>
      </c>
      <c r="H11" s="153"/>
      <c r="I11" s="153"/>
      <c r="J11" s="146"/>
      <c r="K11" s="150"/>
      <c r="L11" s="146"/>
      <c r="M11" s="149"/>
      <c r="N11" s="149"/>
      <c r="O11" s="149"/>
      <c r="P11" s="149"/>
      <c r="Q11" s="149"/>
      <c r="R11" s="149"/>
    </row>
    <row r="12" spans="1:18" s="81" customFormat="1" ht="49.5" customHeight="1">
      <c r="A12" s="60"/>
      <c r="B12" s="51"/>
      <c r="C12" s="51"/>
      <c r="D12" s="60"/>
      <c r="E12" s="36"/>
      <c r="F12" s="42"/>
      <c r="G12" s="42"/>
      <c r="H12" s="40"/>
      <c r="I12" s="40"/>
      <c r="J12" s="36"/>
      <c r="K12" s="39"/>
      <c r="L12" s="36"/>
      <c r="M12" s="64"/>
      <c r="N12" s="64"/>
      <c r="O12" s="64"/>
      <c r="P12" s="64"/>
      <c r="Q12" s="64"/>
      <c r="R12" s="64"/>
    </row>
    <row r="13" spans="1:18" ht="24.75" customHeight="1">
      <c r="A13" s="110" t="s">
        <v>576</v>
      </c>
      <c r="B13" s="245" t="s">
        <v>577</v>
      </c>
      <c r="C13" s="245"/>
      <c r="D13" s="43"/>
      <c r="E13" s="43"/>
      <c r="F13" s="145">
        <f>F14+F16</f>
        <v>370000</v>
      </c>
      <c r="G13" s="145">
        <f>G14+G16</f>
        <v>1607793000</v>
      </c>
      <c r="H13" s="59"/>
      <c r="I13" s="59"/>
      <c r="J13" s="59"/>
      <c r="K13" s="59"/>
      <c r="L13" s="59"/>
      <c r="M13" s="59"/>
      <c r="N13" s="59"/>
      <c r="O13" s="162"/>
      <c r="P13" s="53"/>
      <c r="Q13" s="53"/>
      <c r="R13" s="53"/>
    </row>
    <row r="14" spans="1:18" s="151" customFormat="1" ht="24.75" customHeight="1">
      <c r="A14" s="146" t="s">
        <v>26</v>
      </c>
      <c r="B14" s="248" t="s">
        <v>549</v>
      </c>
      <c r="C14" s="248"/>
      <c r="D14" s="155"/>
      <c r="E14" s="155"/>
      <c r="F14" s="148">
        <f>F15</f>
        <v>288900</v>
      </c>
      <c r="G14" s="148">
        <f>G15</f>
        <v>763293000</v>
      </c>
      <c r="H14" s="149"/>
      <c r="I14" s="149"/>
      <c r="J14" s="149"/>
      <c r="K14" s="149"/>
      <c r="L14" s="149"/>
      <c r="M14" s="149"/>
      <c r="N14" s="149"/>
      <c r="O14" s="163"/>
      <c r="P14" s="146"/>
      <c r="Q14" s="146"/>
      <c r="R14" s="146"/>
    </row>
    <row r="15" spans="1:18" ht="127.5" customHeight="1">
      <c r="A15" s="36">
        <v>1</v>
      </c>
      <c r="B15" s="61" t="s">
        <v>486</v>
      </c>
      <c r="C15" s="61" t="s">
        <v>491</v>
      </c>
      <c r="D15" s="36" t="s">
        <v>11</v>
      </c>
      <c r="E15" s="61" t="s">
        <v>308</v>
      </c>
      <c r="F15" s="62">
        <v>288900</v>
      </c>
      <c r="G15" s="62">
        <v>763293000</v>
      </c>
      <c r="H15" s="93" t="s">
        <v>272</v>
      </c>
      <c r="I15" s="93" t="s">
        <v>309</v>
      </c>
      <c r="J15" s="93" t="s">
        <v>487</v>
      </c>
      <c r="K15" s="93" t="s">
        <v>488</v>
      </c>
      <c r="L15" s="64" t="s">
        <v>375</v>
      </c>
      <c r="M15" s="64" t="s">
        <v>364</v>
      </c>
      <c r="N15" s="181" t="s">
        <v>633</v>
      </c>
      <c r="O15" s="164"/>
      <c r="P15" s="199" t="s">
        <v>625</v>
      </c>
      <c r="Q15" s="64"/>
      <c r="R15" s="112"/>
    </row>
    <row r="16" spans="1:18" s="158" customFormat="1" ht="24.75" customHeight="1">
      <c r="A16" s="146" t="s">
        <v>38</v>
      </c>
      <c r="B16" s="249" t="s">
        <v>548</v>
      </c>
      <c r="C16" s="249"/>
      <c r="D16" s="146"/>
      <c r="E16" s="152"/>
      <c r="F16" s="156">
        <f>F17+F18</f>
        <v>81100</v>
      </c>
      <c r="G16" s="156">
        <f>G17+G18</f>
        <v>844500000</v>
      </c>
      <c r="H16" s="157"/>
      <c r="I16" s="157"/>
      <c r="J16" s="157"/>
      <c r="K16" s="157"/>
      <c r="L16" s="157"/>
      <c r="M16" s="157"/>
      <c r="N16" s="153"/>
      <c r="O16" s="165"/>
      <c r="P16" s="153"/>
      <c r="Q16" s="149"/>
      <c r="R16" s="153"/>
    </row>
    <row r="17" spans="1:18" ht="49.5" customHeight="1">
      <c r="A17" s="36">
        <v>1</v>
      </c>
      <c r="B17" s="95" t="s">
        <v>440</v>
      </c>
      <c r="C17" s="60" t="s">
        <v>439</v>
      </c>
      <c r="D17" s="60" t="s">
        <v>11</v>
      </c>
      <c r="E17" s="60" t="s">
        <v>441</v>
      </c>
      <c r="F17" s="170">
        <v>62800</v>
      </c>
      <c r="G17" s="62">
        <v>765000000</v>
      </c>
      <c r="H17" s="60" t="s">
        <v>420</v>
      </c>
      <c r="I17" s="60" t="s">
        <v>384</v>
      </c>
      <c r="J17" s="60" t="s">
        <v>450</v>
      </c>
      <c r="K17" s="60" t="s">
        <v>451</v>
      </c>
      <c r="L17" s="28"/>
      <c r="M17" s="28"/>
      <c r="N17" s="200" t="s">
        <v>634</v>
      </c>
      <c r="O17" s="166"/>
      <c r="P17" s="28"/>
      <c r="Q17" s="28"/>
      <c r="R17" s="28"/>
    </row>
    <row r="18" spans="1:18" ht="49.5" customHeight="1">
      <c r="A18" s="36">
        <v>2</v>
      </c>
      <c r="B18" s="61" t="s">
        <v>443</v>
      </c>
      <c r="C18" s="61" t="s">
        <v>444</v>
      </c>
      <c r="D18" s="36" t="s">
        <v>11</v>
      </c>
      <c r="E18" s="60" t="s">
        <v>445</v>
      </c>
      <c r="F18" s="62">
        <v>18300</v>
      </c>
      <c r="G18" s="62">
        <v>79500000</v>
      </c>
      <c r="H18" s="60" t="s">
        <v>310</v>
      </c>
      <c r="I18" s="60" t="s">
        <v>309</v>
      </c>
      <c r="J18" s="60" t="s">
        <v>478</v>
      </c>
      <c r="K18" s="60" t="s">
        <v>479</v>
      </c>
      <c r="L18" s="109"/>
      <c r="M18" s="109"/>
      <c r="N18" s="200" t="s">
        <v>634</v>
      </c>
      <c r="O18" s="164"/>
      <c r="P18" s="109"/>
      <c r="Q18" s="64"/>
      <c r="R18" s="112"/>
    </row>
    <row r="19" spans="1:18" ht="24.75" customHeight="1">
      <c r="A19" s="110" t="s">
        <v>584</v>
      </c>
      <c r="B19" s="245" t="s">
        <v>589</v>
      </c>
      <c r="C19" s="245"/>
      <c r="D19" s="245"/>
      <c r="E19" s="245"/>
      <c r="F19" s="33">
        <f>F20+F22</f>
        <v>98000</v>
      </c>
      <c r="G19" s="33">
        <f>G20+G22</f>
        <v>150000000</v>
      </c>
      <c r="H19" s="109"/>
      <c r="I19" s="109"/>
      <c r="J19" s="110"/>
      <c r="K19" s="32"/>
      <c r="L19" s="110"/>
      <c r="M19" s="32"/>
      <c r="N19" s="110"/>
      <c r="O19" s="111"/>
      <c r="P19" s="110"/>
      <c r="Q19" s="110"/>
      <c r="R19" s="110"/>
    </row>
    <row r="20" spans="1:18" s="151" customFormat="1" ht="24.75" customHeight="1">
      <c r="A20" s="146" t="s">
        <v>26</v>
      </c>
      <c r="B20" s="248" t="s">
        <v>549</v>
      </c>
      <c r="C20" s="248"/>
      <c r="D20" s="147"/>
      <c r="E20" s="147"/>
      <c r="F20" s="148">
        <f>F21</f>
        <v>0</v>
      </c>
      <c r="G20" s="148">
        <f>G21</f>
        <v>0</v>
      </c>
      <c r="H20" s="149"/>
      <c r="I20" s="149"/>
      <c r="J20" s="146"/>
      <c r="K20" s="150"/>
      <c r="L20" s="146"/>
      <c r="M20" s="150"/>
      <c r="N20" s="146"/>
      <c r="O20" s="167"/>
      <c r="P20" s="146"/>
      <c r="Q20" s="146"/>
      <c r="R20" s="146"/>
    </row>
    <row r="21" spans="1:18" ht="49.5" customHeight="1">
      <c r="A21" s="36"/>
      <c r="B21" s="61"/>
      <c r="C21" s="61"/>
      <c r="D21" s="36"/>
      <c r="E21" s="60"/>
      <c r="F21" s="62"/>
      <c r="G21" s="62"/>
      <c r="H21" s="40"/>
      <c r="I21" s="40"/>
      <c r="J21" s="60"/>
      <c r="K21" s="60"/>
      <c r="L21" s="60"/>
      <c r="M21" s="60"/>
      <c r="N21" s="28"/>
      <c r="O21" s="166"/>
      <c r="P21" s="109"/>
      <c r="Q21" s="64"/>
      <c r="R21" s="112"/>
    </row>
    <row r="22" spans="1:18" s="154" customFormat="1" ht="24.75" customHeight="1">
      <c r="A22" s="152" t="s">
        <v>38</v>
      </c>
      <c r="B22" s="248" t="s">
        <v>548</v>
      </c>
      <c r="C22" s="248"/>
      <c r="D22" s="152"/>
      <c r="E22" s="146"/>
      <c r="F22" s="148">
        <f>F23</f>
        <v>98000</v>
      </c>
      <c r="G22" s="148">
        <f>G23</f>
        <v>150000000</v>
      </c>
      <c r="H22" s="153"/>
      <c r="I22" s="153"/>
      <c r="J22" s="146"/>
      <c r="K22" s="150"/>
      <c r="L22" s="146"/>
      <c r="M22" s="149"/>
      <c r="N22" s="149"/>
      <c r="O22" s="163"/>
      <c r="P22" s="149"/>
      <c r="Q22" s="149"/>
      <c r="R22" s="149"/>
    </row>
    <row r="23" spans="1:18" ht="341.25" customHeight="1">
      <c r="A23" s="36">
        <v>1</v>
      </c>
      <c r="B23" s="61" t="s">
        <v>370</v>
      </c>
      <c r="C23" s="61" t="s">
        <v>367</v>
      </c>
      <c r="D23" s="36" t="s">
        <v>11</v>
      </c>
      <c r="E23" s="61" t="s">
        <v>368</v>
      </c>
      <c r="F23" s="62">
        <v>98000</v>
      </c>
      <c r="G23" s="62">
        <v>150000000</v>
      </c>
      <c r="H23" s="93" t="s">
        <v>383</v>
      </c>
      <c r="I23" s="93" t="s">
        <v>291</v>
      </c>
      <c r="J23" s="93" t="s">
        <v>391</v>
      </c>
      <c r="K23" s="60" t="s">
        <v>392</v>
      </c>
      <c r="L23" s="64"/>
      <c r="M23" s="109"/>
      <c r="N23" s="64"/>
      <c r="O23" s="164"/>
      <c r="P23" s="198" t="s">
        <v>626</v>
      </c>
      <c r="Q23" s="64"/>
      <c r="R23" s="28"/>
    </row>
    <row r="24" spans="1:20" ht="24.75" customHeight="1">
      <c r="A24" s="110" t="s">
        <v>585</v>
      </c>
      <c r="B24" s="245" t="s">
        <v>578</v>
      </c>
      <c r="C24" s="245"/>
      <c r="D24" s="245"/>
      <c r="E24" s="245"/>
      <c r="F24" s="33">
        <f>F25+F29</f>
        <v>124105</v>
      </c>
      <c r="G24" s="33">
        <f>G25+G29</f>
        <v>255366000</v>
      </c>
      <c r="H24" s="109"/>
      <c r="I24" s="109"/>
      <c r="J24" s="109"/>
      <c r="K24" s="109"/>
      <c r="L24" s="109"/>
      <c r="M24" s="109"/>
      <c r="N24" s="109"/>
      <c r="O24" s="168"/>
      <c r="P24" s="109"/>
      <c r="Q24" s="109"/>
      <c r="R24" s="109"/>
      <c r="S24" s="41"/>
      <c r="T24" s="41"/>
    </row>
    <row r="25" spans="1:20" s="158" customFormat="1" ht="24.75" customHeight="1">
      <c r="A25" s="146" t="s">
        <v>26</v>
      </c>
      <c r="B25" s="248" t="s">
        <v>549</v>
      </c>
      <c r="C25" s="248"/>
      <c r="D25" s="147"/>
      <c r="E25" s="147"/>
      <c r="F25" s="148">
        <f>SUM(F26:F28)</f>
        <v>95705</v>
      </c>
      <c r="G25" s="148">
        <f>SUM(G26:G28)</f>
        <v>199710000</v>
      </c>
      <c r="H25" s="149"/>
      <c r="I25" s="149"/>
      <c r="J25" s="149"/>
      <c r="K25" s="149"/>
      <c r="L25" s="149"/>
      <c r="M25" s="149"/>
      <c r="N25" s="149"/>
      <c r="O25" s="163"/>
      <c r="P25" s="149"/>
      <c r="Q25" s="149"/>
      <c r="R25" s="149"/>
      <c r="S25" s="159"/>
      <c r="T25" s="159"/>
    </row>
    <row r="26" spans="1:18" ht="49.5" customHeight="1">
      <c r="A26" s="36">
        <v>1</v>
      </c>
      <c r="B26" s="61" t="s">
        <v>70</v>
      </c>
      <c r="C26" s="61" t="s">
        <v>71</v>
      </c>
      <c r="D26" s="36" t="s">
        <v>11</v>
      </c>
      <c r="E26" s="60" t="s">
        <v>72</v>
      </c>
      <c r="F26" s="62">
        <v>9782</v>
      </c>
      <c r="G26" s="62">
        <v>21796000</v>
      </c>
      <c r="H26" s="40" t="s">
        <v>192</v>
      </c>
      <c r="I26" s="40" t="s">
        <v>209</v>
      </c>
      <c r="J26" s="64" t="s">
        <v>172</v>
      </c>
      <c r="K26" s="64" t="s">
        <v>13</v>
      </c>
      <c r="L26" s="64" t="s">
        <v>173</v>
      </c>
      <c r="M26" s="64" t="s">
        <v>238</v>
      </c>
      <c r="N26" s="201" t="s">
        <v>635</v>
      </c>
      <c r="O26" s="168"/>
      <c r="P26" s="109"/>
      <c r="Q26" s="64"/>
      <c r="R26" s="28"/>
    </row>
    <row r="27" spans="1:18" ht="169.5" customHeight="1">
      <c r="A27" s="36">
        <f>A26+1</f>
        <v>2</v>
      </c>
      <c r="B27" s="61" t="s">
        <v>423</v>
      </c>
      <c r="C27" s="61" t="s">
        <v>425</v>
      </c>
      <c r="D27" s="36" t="s">
        <v>11</v>
      </c>
      <c r="E27" s="60" t="s">
        <v>137</v>
      </c>
      <c r="F27" s="62">
        <v>50950</v>
      </c>
      <c r="G27" s="62">
        <v>50000000</v>
      </c>
      <c r="H27" s="28" t="s">
        <v>234</v>
      </c>
      <c r="I27" s="28" t="s">
        <v>17</v>
      </c>
      <c r="J27" s="28" t="s">
        <v>73</v>
      </c>
      <c r="K27" s="28" t="s">
        <v>153</v>
      </c>
      <c r="L27" s="28" t="s">
        <v>66</v>
      </c>
      <c r="M27" s="28" t="s">
        <v>67</v>
      </c>
      <c r="N27" s="202" t="s">
        <v>636</v>
      </c>
      <c r="O27" s="166"/>
      <c r="P27" s="28"/>
      <c r="Q27" s="28"/>
      <c r="R27" s="28"/>
    </row>
    <row r="28" spans="1:18" ht="49.5" customHeight="1">
      <c r="A28" s="36">
        <f>A27+1</f>
        <v>3</v>
      </c>
      <c r="B28" s="61" t="s">
        <v>424</v>
      </c>
      <c r="C28" s="61" t="s">
        <v>68</v>
      </c>
      <c r="D28" s="36" t="s">
        <v>11</v>
      </c>
      <c r="E28" s="60" t="s">
        <v>158</v>
      </c>
      <c r="F28" s="62">
        <v>34973</v>
      </c>
      <c r="G28" s="62">
        <v>127914000</v>
      </c>
      <c r="H28" s="28" t="s">
        <v>95</v>
      </c>
      <c r="I28" s="28" t="s">
        <v>237</v>
      </c>
      <c r="J28" s="28" t="s">
        <v>69</v>
      </c>
      <c r="K28" s="28" t="s">
        <v>132</v>
      </c>
      <c r="L28" s="28" t="s">
        <v>135</v>
      </c>
      <c r="M28" s="28" t="s">
        <v>136</v>
      </c>
      <c r="N28" s="40"/>
      <c r="O28" s="169"/>
      <c r="P28" s="199" t="s">
        <v>627</v>
      </c>
      <c r="Q28" s="64"/>
      <c r="R28" s="40"/>
    </row>
    <row r="29" spans="1:18" s="158" customFormat="1" ht="24.75" customHeight="1">
      <c r="A29" s="146" t="s">
        <v>38</v>
      </c>
      <c r="B29" s="249" t="s">
        <v>548</v>
      </c>
      <c r="C29" s="249"/>
      <c r="D29" s="146"/>
      <c r="E29" s="160"/>
      <c r="F29" s="156">
        <f>F30</f>
        <v>28400</v>
      </c>
      <c r="G29" s="156">
        <f>G30</f>
        <v>55656000</v>
      </c>
      <c r="H29" s="161"/>
      <c r="I29" s="161"/>
      <c r="J29" s="161"/>
      <c r="K29" s="152"/>
      <c r="L29" s="149"/>
      <c r="M29" s="149"/>
      <c r="N29" s="149"/>
      <c r="O29" s="163"/>
      <c r="P29" s="149"/>
      <c r="Q29" s="149"/>
      <c r="R29" s="157"/>
    </row>
    <row r="30" spans="1:18" ht="49.5" customHeight="1">
      <c r="A30" s="36">
        <v>1</v>
      </c>
      <c r="B30" s="61" t="s">
        <v>194</v>
      </c>
      <c r="C30" s="61" t="s">
        <v>195</v>
      </c>
      <c r="D30" s="36" t="s">
        <v>11</v>
      </c>
      <c r="E30" s="63" t="s">
        <v>592</v>
      </c>
      <c r="F30" s="62">
        <v>28400</v>
      </c>
      <c r="G30" s="62">
        <v>55656000</v>
      </c>
      <c r="H30" s="40" t="s">
        <v>52</v>
      </c>
      <c r="I30" s="40" t="s">
        <v>241</v>
      </c>
      <c r="J30" s="64" t="s">
        <v>239</v>
      </c>
      <c r="K30" s="64" t="s">
        <v>240</v>
      </c>
      <c r="L30" s="109"/>
      <c r="M30" s="109"/>
      <c r="N30" s="64"/>
      <c r="O30" s="164"/>
      <c r="P30" s="109"/>
      <c r="Q30" s="64"/>
      <c r="R30" s="28"/>
    </row>
    <row r="31" spans="1:18" ht="24.75" customHeight="1">
      <c r="A31" s="110"/>
      <c r="B31" s="110" t="s">
        <v>551</v>
      </c>
      <c r="C31" s="43"/>
      <c r="D31" s="110"/>
      <c r="E31" s="110"/>
      <c r="F31" s="33">
        <f>F8+F13+F19+F24</f>
        <v>615055</v>
      </c>
      <c r="G31" s="33">
        <f>G8+G13+G19+G24</f>
        <v>2083159000</v>
      </c>
      <c r="H31" s="109"/>
      <c r="I31" s="109"/>
      <c r="J31" s="109"/>
      <c r="K31" s="109"/>
      <c r="L31" s="109"/>
      <c r="M31" s="109"/>
      <c r="N31" s="109"/>
      <c r="O31" s="168"/>
      <c r="P31" s="109"/>
      <c r="Q31" s="109"/>
      <c r="R31" s="109"/>
    </row>
  </sheetData>
  <sheetProtection/>
  <mergeCells count="29">
    <mergeCell ref="B16:C16"/>
    <mergeCell ref="B19:E19"/>
    <mergeCell ref="B20:C20"/>
    <mergeCell ref="B22:C22"/>
    <mergeCell ref="B25:C25"/>
    <mergeCell ref="B29:C29"/>
    <mergeCell ref="B24:E24"/>
    <mergeCell ref="B9:C9"/>
    <mergeCell ref="B11:C11"/>
    <mergeCell ref="B14:C14"/>
    <mergeCell ref="H4:I4"/>
    <mergeCell ref="B13:C13"/>
    <mergeCell ref="G4:G5"/>
    <mergeCell ref="P4:P5"/>
    <mergeCell ref="C4:C5"/>
    <mergeCell ref="E4:E5"/>
    <mergeCell ref="F4:F5"/>
    <mergeCell ref="D4:D5"/>
    <mergeCell ref="B8:E8"/>
    <mergeCell ref="A1:R1"/>
    <mergeCell ref="A2:R2"/>
    <mergeCell ref="Q4:Q5"/>
    <mergeCell ref="R4:R5"/>
    <mergeCell ref="J4:K4"/>
    <mergeCell ref="N4:N5"/>
    <mergeCell ref="O4:O5"/>
    <mergeCell ref="A4:A5"/>
    <mergeCell ref="B4:B5"/>
    <mergeCell ref="L4:M4"/>
  </mergeCells>
  <printOptions/>
  <pageMargins left="0.45" right="0.45" top="0.75" bottom="0.75" header="0.3" footer="0.3"/>
  <pageSetup fitToHeight="0" fitToWidth="1" horizontalDpi="600" verticalDpi="600" orientation="landscape" paperSize="9" scale="38" r:id="rId3"/>
  <headerFooter>
    <oddFooter>&amp;CPage &amp;P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32"/>
  <sheetViews>
    <sheetView view="pageBreakPreview" zoomScale="70" zoomScaleNormal="80" zoomScaleSheetLayoutView="70" zoomScalePageLayoutView="0" workbookViewId="0" topLeftCell="A5">
      <pane ySplit="795" topLeftCell="A22" activePane="bottomLeft" state="split"/>
      <selection pane="topLeft" activeCell="J5" sqref="J1:O16384"/>
      <selection pane="bottomLeft" activeCell="P29" sqref="P29"/>
    </sheetView>
  </sheetViews>
  <sheetFormatPr defaultColWidth="8.7109375" defaultRowHeight="15"/>
  <cols>
    <col min="1" max="1" width="5.421875" style="45" customWidth="1"/>
    <col min="2" max="3" width="27.57421875" style="31" customWidth="1"/>
    <col min="4" max="4" width="12.57421875" style="45" customWidth="1"/>
    <col min="5" max="5" width="27.57421875" style="45" customWidth="1"/>
    <col min="6" max="6" width="12.28125" style="45" customWidth="1"/>
    <col min="7" max="7" width="16.28125" style="45" bestFit="1" customWidth="1"/>
    <col min="8" max="9" width="10.8515625" style="45" customWidth="1"/>
    <col min="10" max="10" width="17.28125" style="45" customWidth="1"/>
    <col min="11" max="11" width="11.7109375" style="45" customWidth="1"/>
    <col min="12" max="12" width="16.8515625" style="45" customWidth="1"/>
    <col min="13" max="13" width="12.140625" style="45" customWidth="1"/>
    <col min="14" max="14" width="50.57421875" style="45" customWidth="1"/>
    <col min="15" max="16" width="30.57421875" style="45" customWidth="1"/>
    <col min="17" max="17" width="30.57421875" style="31" customWidth="1"/>
    <col min="18" max="18" width="15.57421875" style="31" customWidth="1"/>
    <col min="19" max="16384" width="8.7109375" style="31" customWidth="1"/>
  </cols>
  <sheetData>
    <row r="1" spans="1:18" ht="15.75">
      <c r="A1" s="240" t="s">
        <v>556</v>
      </c>
      <c r="B1" s="240"/>
      <c r="C1" s="240"/>
      <c r="D1" s="240"/>
      <c r="E1" s="240"/>
      <c r="F1" s="240"/>
      <c r="G1" s="240"/>
      <c r="H1" s="240"/>
      <c r="I1" s="240"/>
      <c r="J1" s="240"/>
      <c r="K1" s="240"/>
      <c r="L1" s="240"/>
      <c r="M1" s="240"/>
      <c r="N1" s="240"/>
      <c r="O1" s="240"/>
      <c r="P1" s="240"/>
      <c r="Q1" s="240"/>
      <c r="R1" s="240"/>
    </row>
    <row r="2" spans="1:18" ht="15.75">
      <c r="A2" s="240" t="str">
        <f>'Tong Hop'!A3:T3</f>
        <v>Đến ngày 31 tháng 10 năm 2023</v>
      </c>
      <c r="B2" s="240"/>
      <c r="C2" s="240"/>
      <c r="D2" s="240"/>
      <c r="E2" s="240"/>
      <c r="F2" s="240"/>
      <c r="G2" s="240"/>
      <c r="H2" s="240"/>
      <c r="I2" s="240"/>
      <c r="J2" s="240"/>
      <c r="K2" s="240"/>
      <c r="L2" s="240"/>
      <c r="M2" s="240"/>
      <c r="N2" s="240"/>
      <c r="O2" s="240"/>
      <c r="P2" s="240"/>
      <c r="Q2" s="240"/>
      <c r="R2" s="240"/>
    </row>
    <row r="3" spans="1:18" ht="15.75">
      <c r="A3" s="250"/>
      <c r="B3" s="250"/>
      <c r="C3" s="250"/>
      <c r="D3" s="250"/>
      <c r="E3" s="250"/>
      <c r="F3" s="250"/>
      <c r="G3" s="250"/>
      <c r="H3" s="250"/>
      <c r="I3" s="250"/>
      <c r="J3" s="250"/>
      <c r="K3" s="250"/>
      <c r="L3" s="250"/>
      <c r="M3" s="250"/>
      <c r="N3" s="250"/>
      <c r="O3" s="250"/>
      <c r="P3" s="250"/>
      <c r="Q3" s="250"/>
      <c r="R3" s="250"/>
    </row>
    <row r="4" spans="1:18" ht="63" customHeight="1">
      <c r="A4" s="241" t="s">
        <v>0</v>
      </c>
      <c r="B4" s="241" t="s">
        <v>1</v>
      </c>
      <c r="C4" s="241" t="s">
        <v>2</v>
      </c>
      <c r="D4" s="241" t="s">
        <v>5</v>
      </c>
      <c r="E4" s="241" t="s">
        <v>3</v>
      </c>
      <c r="F4" s="241" t="s">
        <v>4</v>
      </c>
      <c r="G4" s="241" t="s">
        <v>19</v>
      </c>
      <c r="H4" s="241" t="s">
        <v>6</v>
      </c>
      <c r="I4" s="241"/>
      <c r="J4" s="251" t="s">
        <v>14</v>
      </c>
      <c r="K4" s="252"/>
      <c r="L4" s="251" t="s">
        <v>16</v>
      </c>
      <c r="M4" s="252"/>
      <c r="N4" s="236" t="s">
        <v>563</v>
      </c>
      <c r="O4" s="236" t="s">
        <v>559</v>
      </c>
      <c r="P4" s="228" t="s">
        <v>560</v>
      </c>
      <c r="Q4" s="228" t="s">
        <v>561</v>
      </c>
      <c r="R4" s="228" t="s">
        <v>562</v>
      </c>
    </row>
    <row r="5" spans="1:18" ht="63" customHeight="1">
      <c r="A5" s="241"/>
      <c r="B5" s="241"/>
      <c r="C5" s="241"/>
      <c r="D5" s="241"/>
      <c r="E5" s="241"/>
      <c r="F5" s="241"/>
      <c r="G5" s="241"/>
      <c r="H5" s="98" t="s">
        <v>7</v>
      </c>
      <c r="I5" s="98" t="s">
        <v>24</v>
      </c>
      <c r="J5" s="98" t="s">
        <v>10</v>
      </c>
      <c r="K5" s="98" t="s">
        <v>9</v>
      </c>
      <c r="L5" s="98" t="s">
        <v>8</v>
      </c>
      <c r="M5" s="98" t="s">
        <v>15</v>
      </c>
      <c r="N5" s="237"/>
      <c r="O5" s="237"/>
      <c r="P5" s="228"/>
      <c r="Q5" s="228"/>
      <c r="R5" s="228"/>
    </row>
    <row r="6" spans="1:18" ht="15.75" hidden="1">
      <c r="A6" s="53">
        <v>1</v>
      </c>
      <c r="B6" s="53">
        <v>2</v>
      </c>
      <c r="C6" s="53">
        <v>3</v>
      </c>
      <c r="D6" s="53">
        <v>4</v>
      </c>
      <c r="E6" s="53">
        <v>5</v>
      </c>
      <c r="F6" s="53">
        <v>6</v>
      </c>
      <c r="G6" s="53">
        <v>7</v>
      </c>
      <c r="H6" s="59" t="s">
        <v>342</v>
      </c>
      <c r="I6" s="59" t="s">
        <v>564</v>
      </c>
      <c r="J6" s="59" t="s">
        <v>343</v>
      </c>
      <c r="K6" s="59" t="s">
        <v>565</v>
      </c>
      <c r="L6" s="59" t="s">
        <v>344</v>
      </c>
      <c r="M6" s="59" t="s">
        <v>566</v>
      </c>
      <c r="N6" s="59" t="s">
        <v>568</v>
      </c>
      <c r="O6" s="59" t="s">
        <v>567</v>
      </c>
      <c r="P6" s="53">
        <v>16</v>
      </c>
      <c r="Q6" s="53">
        <v>18</v>
      </c>
      <c r="R6" s="53">
        <v>18</v>
      </c>
    </row>
    <row r="7" spans="1:18" ht="15.75">
      <c r="A7" s="53">
        <v>1</v>
      </c>
      <c r="B7" s="53">
        <v>2</v>
      </c>
      <c r="C7" s="53">
        <v>3</v>
      </c>
      <c r="D7" s="53"/>
      <c r="E7" s="53"/>
      <c r="F7" s="53"/>
      <c r="G7" s="53">
        <v>4</v>
      </c>
      <c r="H7" s="59" t="s">
        <v>569</v>
      </c>
      <c r="I7" s="59" t="s">
        <v>570</v>
      </c>
      <c r="J7" s="59" t="s">
        <v>341</v>
      </c>
      <c r="K7" s="59" t="s">
        <v>342</v>
      </c>
      <c r="L7" s="59"/>
      <c r="M7" s="59"/>
      <c r="N7" s="59" t="s">
        <v>564</v>
      </c>
      <c r="O7" s="59" t="s">
        <v>343</v>
      </c>
      <c r="P7" s="53">
        <v>11</v>
      </c>
      <c r="Q7" s="53">
        <v>12</v>
      </c>
      <c r="R7" s="53">
        <v>13</v>
      </c>
    </row>
    <row r="8" spans="1:18" s="116" customFormat="1" ht="24.75" customHeight="1">
      <c r="A8" s="107" t="s">
        <v>575</v>
      </c>
      <c r="B8" s="233" t="s">
        <v>587</v>
      </c>
      <c r="C8" s="233"/>
      <c r="D8" s="233"/>
      <c r="E8" s="233"/>
      <c r="F8" s="18">
        <f>F9+F11</f>
        <v>185000</v>
      </c>
      <c r="G8" s="18">
        <f>G9+G11</f>
        <v>575000000</v>
      </c>
      <c r="H8" s="108"/>
      <c r="I8" s="108"/>
      <c r="J8" s="107"/>
      <c r="K8" s="16"/>
      <c r="L8" s="113"/>
      <c r="M8" s="115"/>
      <c r="N8" s="113"/>
      <c r="O8" s="113"/>
      <c r="P8" s="113"/>
      <c r="Q8" s="113"/>
      <c r="R8" s="113"/>
    </row>
    <row r="9" spans="1:18" s="135" customFormat="1" ht="24.75" customHeight="1">
      <c r="A9" s="130" t="s">
        <v>26</v>
      </c>
      <c r="B9" s="229" t="s">
        <v>549</v>
      </c>
      <c r="C9" s="230"/>
      <c r="D9" s="131"/>
      <c r="E9" s="131"/>
      <c r="F9" s="132">
        <f>SUM(F10:F10)</f>
        <v>0</v>
      </c>
      <c r="G9" s="132">
        <f>SUM(G10:G10)</f>
        <v>0</v>
      </c>
      <c r="H9" s="133"/>
      <c r="I9" s="133"/>
      <c r="J9" s="130"/>
      <c r="K9" s="134"/>
      <c r="L9" s="130"/>
      <c r="M9" s="134"/>
      <c r="N9" s="130"/>
      <c r="O9" s="130"/>
      <c r="P9" s="130"/>
      <c r="Q9" s="130"/>
      <c r="R9" s="130"/>
    </row>
    <row r="10" spans="1:18" s="19" customFormat="1" ht="49.5" customHeight="1">
      <c r="A10" s="29"/>
      <c r="B10" s="76"/>
      <c r="C10" s="76"/>
      <c r="D10" s="29"/>
      <c r="E10" s="80"/>
      <c r="F10" s="77"/>
      <c r="G10" s="77"/>
      <c r="H10" s="78"/>
      <c r="I10" s="78"/>
      <c r="J10" s="78"/>
      <c r="K10" s="78"/>
      <c r="L10" s="78"/>
      <c r="M10" s="78"/>
      <c r="N10" s="78"/>
      <c r="O10" s="78"/>
      <c r="P10" s="78"/>
      <c r="Q10" s="78"/>
      <c r="R10" s="78"/>
    </row>
    <row r="11" spans="1:18" s="138" customFormat="1" ht="24.75" customHeight="1">
      <c r="A11" s="136" t="s">
        <v>38</v>
      </c>
      <c r="B11" s="229" t="s">
        <v>548</v>
      </c>
      <c r="C11" s="230"/>
      <c r="D11" s="136"/>
      <c r="E11" s="130"/>
      <c r="F11" s="132">
        <f>F12</f>
        <v>185000</v>
      </c>
      <c r="G11" s="132">
        <f>G12</f>
        <v>575000000</v>
      </c>
      <c r="H11" s="137"/>
      <c r="I11" s="137"/>
      <c r="J11" s="130"/>
      <c r="K11" s="134"/>
      <c r="L11" s="130"/>
      <c r="M11" s="133"/>
      <c r="N11" s="133"/>
      <c r="O11" s="133"/>
      <c r="P11" s="133"/>
      <c r="Q11" s="133"/>
      <c r="R11" s="133"/>
    </row>
    <row r="12" spans="1:18" ht="155.25" customHeight="1">
      <c r="A12" s="172">
        <v>1</v>
      </c>
      <c r="B12" s="30" t="s">
        <v>466</v>
      </c>
      <c r="C12" s="30" t="s">
        <v>467</v>
      </c>
      <c r="D12" s="20" t="s">
        <v>251</v>
      </c>
      <c r="E12" s="20" t="s">
        <v>468</v>
      </c>
      <c r="F12" s="173">
        <v>185000</v>
      </c>
      <c r="G12" s="173">
        <v>575000000</v>
      </c>
      <c r="H12" s="88" t="s">
        <v>469</v>
      </c>
      <c r="I12" s="88" t="s">
        <v>470</v>
      </c>
      <c r="J12" s="88" t="s">
        <v>471</v>
      </c>
      <c r="K12" s="88" t="s">
        <v>472</v>
      </c>
      <c r="L12" s="38"/>
      <c r="M12" s="40"/>
      <c r="N12" s="38"/>
      <c r="O12" s="38"/>
      <c r="P12" s="34" t="s">
        <v>628</v>
      </c>
      <c r="Q12" s="36"/>
      <c r="R12" s="36"/>
    </row>
    <row r="13" spans="1:18" s="116" customFormat="1" ht="24.75" customHeight="1">
      <c r="A13" s="107" t="s">
        <v>576</v>
      </c>
      <c r="B13" s="233" t="s">
        <v>577</v>
      </c>
      <c r="C13" s="233"/>
      <c r="D13" s="233"/>
      <c r="E13" s="233"/>
      <c r="F13" s="18">
        <f>F14+F16</f>
        <v>0</v>
      </c>
      <c r="G13" s="18">
        <f>G14+G16</f>
        <v>0</v>
      </c>
      <c r="H13" s="108"/>
      <c r="I13" s="108"/>
      <c r="J13" s="107"/>
      <c r="K13" s="16"/>
      <c r="L13" s="113"/>
      <c r="M13" s="115"/>
      <c r="N13" s="113"/>
      <c r="O13" s="113"/>
      <c r="P13" s="113"/>
      <c r="Q13" s="113"/>
      <c r="R13" s="113"/>
    </row>
    <row r="14" spans="1:18" s="135" customFormat="1" ht="24.75" customHeight="1">
      <c r="A14" s="130" t="s">
        <v>26</v>
      </c>
      <c r="B14" s="229" t="s">
        <v>549</v>
      </c>
      <c r="C14" s="230"/>
      <c r="D14" s="131"/>
      <c r="E14" s="131"/>
      <c r="F14" s="132">
        <f>SUM(F15:F15)</f>
        <v>0</v>
      </c>
      <c r="G14" s="132">
        <f>SUM(G15:G15)</f>
        <v>0</v>
      </c>
      <c r="H14" s="133"/>
      <c r="I14" s="133"/>
      <c r="J14" s="130"/>
      <c r="K14" s="134"/>
      <c r="L14" s="130"/>
      <c r="M14" s="134"/>
      <c r="N14" s="130"/>
      <c r="O14" s="130"/>
      <c r="P14" s="130"/>
      <c r="Q14" s="130"/>
      <c r="R14" s="130"/>
    </row>
    <row r="15" spans="1:18" s="75" customFormat="1" ht="49.5" customHeight="1">
      <c r="A15" s="29"/>
      <c r="B15" s="74"/>
      <c r="C15" s="74"/>
      <c r="D15" s="29"/>
      <c r="E15" s="20"/>
      <c r="F15" s="21"/>
      <c r="G15" s="21"/>
      <c r="H15" s="88"/>
      <c r="I15" s="88"/>
      <c r="J15" s="20"/>
      <c r="K15" s="22"/>
      <c r="L15" s="20"/>
      <c r="M15" s="65"/>
      <c r="N15" s="65"/>
      <c r="O15" s="65"/>
      <c r="P15" s="65"/>
      <c r="Q15" s="65"/>
      <c r="R15" s="65"/>
    </row>
    <row r="16" spans="1:18" s="138" customFormat="1" ht="24.75" customHeight="1">
      <c r="A16" s="136" t="s">
        <v>38</v>
      </c>
      <c r="B16" s="229" t="s">
        <v>548</v>
      </c>
      <c r="C16" s="230"/>
      <c r="D16" s="136"/>
      <c r="E16" s="130"/>
      <c r="F16" s="132">
        <f>F17</f>
        <v>0</v>
      </c>
      <c r="G16" s="132">
        <f>G17</f>
        <v>0</v>
      </c>
      <c r="H16" s="137"/>
      <c r="I16" s="137"/>
      <c r="J16" s="130"/>
      <c r="K16" s="134"/>
      <c r="L16" s="130"/>
      <c r="M16" s="133"/>
      <c r="N16" s="133"/>
      <c r="O16" s="133"/>
      <c r="P16" s="133"/>
      <c r="Q16" s="133"/>
      <c r="R16" s="133"/>
    </row>
    <row r="17" spans="1:18" s="75" customFormat="1" ht="49.5" customHeight="1">
      <c r="A17" s="29"/>
      <c r="B17" s="74"/>
      <c r="C17" s="74"/>
      <c r="D17" s="29"/>
      <c r="E17" s="20"/>
      <c r="F17" s="21"/>
      <c r="G17" s="21"/>
      <c r="H17" s="88"/>
      <c r="I17" s="88"/>
      <c r="J17" s="20"/>
      <c r="K17" s="22"/>
      <c r="L17" s="20"/>
      <c r="M17" s="65"/>
      <c r="N17" s="65"/>
      <c r="O17" s="65"/>
      <c r="P17" s="65"/>
      <c r="Q17" s="65"/>
      <c r="R17" s="65"/>
    </row>
    <row r="18" spans="1:18" s="92" customFormat="1" ht="24.75" customHeight="1">
      <c r="A18" s="129" t="s">
        <v>584</v>
      </c>
      <c r="B18" s="231" t="s">
        <v>579</v>
      </c>
      <c r="C18" s="235"/>
      <c r="D18" s="29"/>
      <c r="E18" s="20"/>
      <c r="F18" s="18">
        <f>F19+F21</f>
        <v>0</v>
      </c>
      <c r="G18" s="18">
        <f>G19+G21</f>
        <v>0</v>
      </c>
      <c r="H18" s="65"/>
      <c r="I18" s="65"/>
      <c r="J18" s="20"/>
      <c r="K18" s="22"/>
      <c r="L18" s="117"/>
      <c r="M18" s="118"/>
      <c r="N18" s="118"/>
      <c r="O18" s="118"/>
      <c r="P18" s="118"/>
      <c r="Q18" s="118"/>
      <c r="R18" s="118"/>
    </row>
    <row r="19" spans="1:18" s="135" customFormat="1" ht="24.75" customHeight="1">
      <c r="A19" s="130" t="s">
        <v>26</v>
      </c>
      <c r="B19" s="229" t="s">
        <v>549</v>
      </c>
      <c r="C19" s="230"/>
      <c r="D19" s="131"/>
      <c r="E19" s="131"/>
      <c r="F19" s="132">
        <f>SUM(F20:F20)</f>
        <v>0</v>
      </c>
      <c r="G19" s="132">
        <f>SUM(G20:G20)</f>
        <v>0</v>
      </c>
      <c r="H19" s="133"/>
      <c r="I19" s="133"/>
      <c r="J19" s="130"/>
      <c r="K19" s="134"/>
      <c r="L19" s="130"/>
      <c r="M19" s="134"/>
      <c r="N19" s="130"/>
      <c r="O19" s="130"/>
      <c r="P19" s="130"/>
      <c r="Q19" s="130"/>
      <c r="R19" s="130"/>
    </row>
    <row r="20" spans="1:18" s="19" customFormat="1" ht="49.5" customHeight="1">
      <c r="A20" s="29"/>
      <c r="B20" s="76"/>
      <c r="C20" s="76"/>
      <c r="D20" s="29"/>
      <c r="E20" s="20"/>
      <c r="F20" s="77"/>
      <c r="G20" s="77"/>
      <c r="H20" s="78"/>
      <c r="I20" s="78"/>
      <c r="J20" s="78"/>
      <c r="K20" s="78"/>
      <c r="L20" s="78"/>
      <c r="M20" s="78"/>
      <c r="N20" s="78"/>
      <c r="O20" s="78"/>
      <c r="P20" s="78"/>
      <c r="Q20" s="78"/>
      <c r="R20" s="78"/>
    </row>
    <row r="21" spans="1:18" s="143" customFormat="1" ht="24.75" customHeight="1">
      <c r="A21" s="136" t="s">
        <v>38</v>
      </c>
      <c r="B21" s="229" t="s">
        <v>548</v>
      </c>
      <c r="C21" s="230"/>
      <c r="D21" s="136"/>
      <c r="E21" s="130"/>
      <c r="F21" s="132">
        <f>F22</f>
        <v>0</v>
      </c>
      <c r="G21" s="132">
        <f>G22</f>
        <v>0</v>
      </c>
      <c r="H21" s="139"/>
      <c r="I21" s="139"/>
      <c r="J21" s="141"/>
      <c r="K21" s="142"/>
      <c r="L21" s="141"/>
      <c r="M21" s="140"/>
      <c r="N21" s="140"/>
      <c r="O21" s="140"/>
      <c r="P21" s="140"/>
      <c r="Q21" s="140"/>
      <c r="R21" s="140"/>
    </row>
    <row r="22" spans="1:18" s="75" customFormat="1" ht="49.5" customHeight="1">
      <c r="A22" s="29"/>
      <c r="B22" s="74"/>
      <c r="C22" s="74"/>
      <c r="D22" s="29"/>
      <c r="E22" s="20"/>
      <c r="F22" s="21"/>
      <c r="G22" s="21"/>
      <c r="H22" s="88"/>
      <c r="I22" s="88"/>
      <c r="J22" s="20"/>
      <c r="K22" s="22"/>
      <c r="L22" s="20"/>
      <c r="M22" s="65"/>
      <c r="N22" s="65"/>
      <c r="O22" s="65"/>
      <c r="P22" s="65"/>
      <c r="Q22" s="65"/>
      <c r="R22" s="65"/>
    </row>
    <row r="23" spans="1:18" s="116" customFormat="1" ht="24.75" customHeight="1">
      <c r="A23" s="107" t="s">
        <v>585</v>
      </c>
      <c r="B23" s="231" t="s">
        <v>578</v>
      </c>
      <c r="C23" s="232"/>
      <c r="D23" s="232"/>
      <c r="E23" s="232"/>
      <c r="F23" s="18">
        <f>F24+F26</f>
        <v>2246321</v>
      </c>
      <c r="G23" s="18">
        <f>G24+G26</f>
        <v>1103768211</v>
      </c>
      <c r="H23" s="108"/>
      <c r="I23" s="108"/>
      <c r="J23" s="107"/>
      <c r="K23" s="16"/>
      <c r="L23" s="113"/>
      <c r="M23" s="115"/>
      <c r="N23" s="114"/>
      <c r="O23" s="114"/>
      <c r="P23" s="114"/>
      <c r="Q23" s="114"/>
      <c r="R23" s="114"/>
    </row>
    <row r="24" spans="1:18" s="135" customFormat="1" ht="24.75" customHeight="1">
      <c r="A24" s="130" t="s">
        <v>26</v>
      </c>
      <c r="B24" s="229" t="s">
        <v>549</v>
      </c>
      <c r="C24" s="230"/>
      <c r="D24" s="131"/>
      <c r="E24" s="131"/>
      <c r="F24" s="132">
        <f>F25</f>
        <v>42300</v>
      </c>
      <c r="G24" s="132">
        <f>G25</f>
        <v>64015926</v>
      </c>
      <c r="H24" s="133"/>
      <c r="I24" s="133"/>
      <c r="J24" s="130"/>
      <c r="K24" s="134"/>
      <c r="L24" s="130"/>
      <c r="M24" s="134"/>
      <c r="N24" s="130"/>
      <c r="O24" s="130"/>
      <c r="P24" s="130"/>
      <c r="Q24" s="130"/>
      <c r="R24" s="130"/>
    </row>
    <row r="25" spans="1:18" ht="49.5" customHeight="1">
      <c r="A25" s="172">
        <v>1</v>
      </c>
      <c r="B25" s="30" t="s">
        <v>42</v>
      </c>
      <c r="C25" s="30" t="s">
        <v>43</v>
      </c>
      <c r="D25" s="20" t="s">
        <v>251</v>
      </c>
      <c r="E25" s="20" t="s">
        <v>46</v>
      </c>
      <c r="F25" s="173">
        <v>42300</v>
      </c>
      <c r="G25" s="173">
        <v>64015926</v>
      </c>
      <c r="H25" s="88" t="s">
        <v>23</v>
      </c>
      <c r="I25" s="88" t="s">
        <v>47</v>
      </c>
      <c r="J25" s="172" t="s">
        <v>48</v>
      </c>
      <c r="K25" s="88" t="s">
        <v>432</v>
      </c>
      <c r="L25" s="38"/>
      <c r="M25" s="40"/>
      <c r="N25" s="36" t="s">
        <v>623</v>
      </c>
      <c r="O25" s="38"/>
      <c r="P25" s="38"/>
      <c r="Q25" s="36"/>
      <c r="R25" s="36"/>
    </row>
    <row r="26" spans="1:18" s="143" customFormat="1" ht="24.75" customHeight="1">
      <c r="A26" s="136" t="s">
        <v>38</v>
      </c>
      <c r="B26" s="229" t="s">
        <v>548</v>
      </c>
      <c r="C26" s="230"/>
      <c r="D26" s="144"/>
      <c r="E26" s="141"/>
      <c r="F26" s="132">
        <f>SUM(F27:F29)</f>
        <v>2204021</v>
      </c>
      <c r="G26" s="132">
        <f>SUM(G27:G29)</f>
        <v>1039752285</v>
      </c>
      <c r="H26" s="139"/>
      <c r="I26" s="139"/>
      <c r="J26" s="141"/>
      <c r="K26" s="142"/>
      <c r="L26" s="141"/>
      <c r="M26" s="140"/>
      <c r="N26" s="140"/>
      <c r="O26" s="140"/>
      <c r="P26" s="140"/>
      <c r="Q26" s="140"/>
      <c r="R26" s="140"/>
    </row>
    <row r="27" spans="1:18" ht="49.5" customHeight="1">
      <c r="A27" s="20">
        <v>1</v>
      </c>
      <c r="B27" s="74" t="s">
        <v>142</v>
      </c>
      <c r="C27" s="74" t="s">
        <v>143</v>
      </c>
      <c r="D27" s="20" t="s">
        <v>251</v>
      </c>
      <c r="E27" s="74" t="s">
        <v>144</v>
      </c>
      <c r="F27" s="21">
        <v>50000</v>
      </c>
      <c r="G27" s="21">
        <v>94752285</v>
      </c>
      <c r="H27" s="88" t="s">
        <v>110</v>
      </c>
      <c r="I27" s="88" t="s">
        <v>145</v>
      </c>
      <c r="J27" s="20" t="s">
        <v>22</v>
      </c>
      <c r="K27" s="65" t="s">
        <v>433</v>
      </c>
      <c r="L27" s="36"/>
      <c r="M27" s="64"/>
      <c r="N27" s="36"/>
      <c r="O27" s="36"/>
      <c r="P27" s="36"/>
      <c r="Q27" s="36"/>
      <c r="R27" s="36"/>
    </row>
    <row r="28" spans="1:18" ht="49.5" customHeight="1">
      <c r="A28" s="172">
        <f>A27+1</f>
        <v>2</v>
      </c>
      <c r="B28" s="30" t="s">
        <v>49</v>
      </c>
      <c r="C28" s="30" t="s">
        <v>50</v>
      </c>
      <c r="D28" s="20" t="s">
        <v>251</v>
      </c>
      <c r="E28" s="20" t="s">
        <v>51</v>
      </c>
      <c r="F28" s="173">
        <v>6321</v>
      </c>
      <c r="G28" s="173">
        <v>20000000</v>
      </c>
      <c r="H28" s="88" t="s">
        <v>23</v>
      </c>
      <c r="I28" s="88" t="s">
        <v>52</v>
      </c>
      <c r="J28" s="172" t="s">
        <v>64</v>
      </c>
      <c r="K28" s="88" t="s">
        <v>65</v>
      </c>
      <c r="L28" s="38"/>
      <c r="M28" s="40"/>
      <c r="N28" s="38"/>
      <c r="O28" s="38"/>
      <c r="P28" s="38"/>
      <c r="Q28" s="36"/>
      <c r="R28" s="36"/>
    </row>
    <row r="29" spans="1:18" ht="115.5" customHeight="1">
      <c r="A29" s="172">
        <f>A28+1</f>
        <v>3</v>
      </c>
      <c r="B29" s="74" t="s">
        <v>252</v>
      </c>
      <c r="C29" s="74" t="s">
        <v>253</v>
      </c>
      <c r="D29" s="20" t="s">
        <v>251</v>
      </c>
      <c r="E29" s="80" t="s">
        <v>254</v>
      </c>
      <c r="F29" s="21">
        <v>2147700</v>
      </c>
      <c r="G29" s="21">
        <v>925000000</v>
      </c>
      <c r="H29" s="65" t="s">
        <v>438</v>
      </c>
      <c r="I29" s="88"/>
      <c r="J29" s="20" t="s">
        <v>430</v>
      </c>
      <c r="K29" s="65" t="s">
        <v>431</v>
      </c>
      <c r="L29" s="36"/>
      <c r="M29" s="64"/>
      <c r="N29" s="36" t="s">
        <v>622</v>
      </c>
      <c r="O29" s="36"/>
      <c r="P29" s="34" t="s">
        <v>629</v>
      </c>
      <c r="Q29" s="36"/>
      <c r="R29" s="36"/>
    </row>
    <row r="30" spans="1:18" ht="24.75" customHeight="1">
      <c r="A30" s="107"/>
      <c r="B30" s="107" t="s">
        <v>519</v>
      </c>
      <c r="C30" s="23"/>
      <c r="D30" s="107"/>
      <c r="E30" s="107"/>
      <c r="F30" s="18">
        <f>F8+F13+F18+F23</f>
        <v>2431321</v>
      </c>
      <c r="G30" s="18">
        <f>G8+G13+G18+G23</f>
        <v>1678768211</v>
      </c>
      <c r="H30" s="24"/>
      <c r="I30" s="24"/>
      <c r="J30" s="24"/>
      <c r="K30" s="108"/>
      <c r="L30" s="44"/>
      <c r="M30" s="99"/>
      <c r="N30" s="44"/>
      <c r="O30" s="44"/>
      <c r="P30" s="44" t="e">
        <f>#REF!+#REF!+#REF!</f>
        <v>#REF!</v>
      </c>
      <c r="Q30" s="44" t="e">
        <f>#REF!+#REF!+#REF!</f>
        <v>#REF!</v>
      </c>
      <c r="R30" s="44"/>
    </row>
    <row r="32" ht="15.75">
      <c r="F32" s="87"/>
    </row>
  </sheetData>
  <sheetProtection/>
  <mergeCells count="30">
    <mergeCell ref="B8:E8"/>
    <mergeCell ref="B23:E23"/>
    <mergeCell ref="B24:C24"/>
    <mergeCell ref="B26:C26"/>
    <mergeCell ref="B13:E13"/>
    <mergeCell ref="B14:C14"/>
    <mergeCell ref="B16:C16"/>
    <mergeCell ref="B18:C18"/>
    <mergeCell ref="B19:C19"/>
    <mergeCell ref="B21:C21"/>
    <mergeCell ref="B9:C9"/>
    <mergeCell ref="B11:C11"/>
    <mergeCell ref="N4:N5"/>
    <mergeCell ref="O4:O5"/>
    <mergeCell ref="R4:R5"/>
    <mergeCell ref="J4:K4"/>
    <mergeCell ref="Q4:Q5"/>
    <mergeCell ref="L4:M4"/>
    <mergeCell ref="P4:P5"/>
    <mergeCell ref="G4:G5"/>
    <mergeCell ref="A1:R1"/>
    <mergeCell ref="A2:R2"/>
    <mergeCell ref="A3:R3"/>
    <mergeCell ref="A4:A5"/>
    <mergeCell ref="B4:B5"/>
    <mergeCell ref="F4:F5"/>
    <mergeCell ref="H4:I4"/>
    <mergeCell ref="C4:C5"/>
    <mergeCell ref="E4:E5"/>
    <mergeCell ref="D4:D5"/>
  </mergeCells>
  <printOptions/>
  <pageMargins left="0.4330708661417323" right="0.4330708661417323" top="0.7480314960629921" bottom="0.7480314960629921" header="0.31496062992125984" footer="0.31496062992125984"/>
  <pageSetup fitToHeight="0" fitToWidth="1" horizontalDpi="600" verticalDpi="600" orientation="landscape" paperSize="9" scale="37" r:id="rId3"/>
  <headerFooter>
    <oddFooter>&amp;CPage &amp;P of &amp;N</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37"/>
  <sheetViews>
    <sheetView view="pageBreakPreview" zoomScale="68" zoomScaleNormal="80" zoomScaleSheetLayoutView="68" zoomScalePageLayoutView="0" workbookViewId="0" topLeftCell="A4">
      <pane ySplit="2085" topLeftCell="A33" activePane="bottomLeft" state="split"/>
      <selection pane="topLeft" activeCell="N4" sqref="N1:N16384"/>
      <selection pane="bottomLeft" activeCell="C42" sqref="C42"/>
    </sheetView>
  </sheetViews>
  <sheetFormatPr defaultColWidth="8.7109375" defaultRowHeight="15"/>
  <cols>
    <col min="1" max="1" width="5.140625" style="45" customWidth="1"/>
    <col min="2" max="3" width="27.57421875" style="31" customWidth="1"/>
    <col min="4" max="4" width="16.00390625" style="45" customWidth="1"/>
    <col min="5" max="5" width="27.8515625" style="45" customWidth="1"/>
    <col min="6" max="6" width="12.28125" style="46" customWidth="1"/>
    <col min="7" max="7" width="26.8515625" style="46" bestFit="1" customWidth="1"/>
    <col min="8" max="8" width="14.7109375" style="58" customWidth="1"/>
    <col min="9" max="9" width="15.57421875" style="58" bestFit="1" customWidth="1"/>
    <col min="10" max="10" width="17.00390625" style="45" customWidth="1"/>
    <col min="11" max="11" width="12.57421875" style="47" customWidth="1"/>
    <col min="12" max="12" width="16.7109375" style="45" customWidth="1"/>
    <col min="13" max="13" width="14.140625" style="47" customWidth="1"/>
    <col min="14" max="14" width="50.57421875" style="197" customWidth="1"/>
    <col min="15" max="15" width="30.57421875" style="47" customWidth="1"/>
    <col min="16" max="16" width="30.57421875" style="45" customWidth="1"/>
    <col min="17" max="17" width="34.7109375" style="31" customWidth="1"/>
    <col min="18" max="18" width="15.57421875" style="31" customWidth="1"/>
    <col min="19" max="16384" width="8.7109375" style="31" customWidth="1"/>
  </cols>
  <sheetData>
    <row r="1" spans="1:18" ht="15.75">
      <c r="A1" s="240" t="s">
        <v>557</v>
      </c>
      <c r="B1" s="240"/>
      <c r="C1" s="240"/>
      <c r="D1" s="240"/>
      <c r="E1" s="240"/>
      <c r="F1" s="240"/>
      <c r="G1" s="240"/>
      <c r="H1" s="240"/>
      <c r="I1" s="240"/>
      <c r="J1" s="240"/>
      <c r="K1" s="240"/>
      <c r="L1" s="240"/>
      <c r="M1" s="240"/>
      <c r="N1" s="240"/>
      <c r="O1" s="240"/>
      <c r="P1" s="240"/>
      <c r="Q1" s="240"/>
      <c r="R1" s="240"/>
    </row>
    <row r="2" spans="1:18" ht="15.75">
      <c r="A2" s="240" t="str">
        <f>'Tong Hop'!A3:T3</f>
        <v>Đến ngày 31 tháng 10 năm 2023</v>
      </c>
      <c r="B2" s="240"/>
      <c r="C2" s="240"/>
      <c r="D2" s="240"/>
      <c r="E2" s="240"/>
      <c r="F2" s="240"/>
      <c r="G2" s="240"/>
      <c r="H2" s="240"/>
      <c r="I2" s="240"/>
      <c r="J2" s="240"/>
      <c r="K2" s="240"/>
      <c r="L2" s="240"/>
      <c r="M2" s="240"/>
      <c r="N2" s="240"/>
      <c r="O2" s="240"/>
      <c r="P2" s="240"/>
      <c r="Q2" s="240"/>
      <c r="R2" s="240"/>
    </row>
    <row r="3" spans="1:18" ht="15.75">
      <c r="A3" s="250"/>
      <c r="B3" s="250"/>
      <c r="C3" s="250"/>
      <c r="D3" s="250"/>
      <c r="E3" s="250"/>
      <c r="F3" s="250"/>
      <c r="G3" s="250"/>
      <c r="H3" s="250"/>
      <c r="I3" s="250"/>
      <c r="J3" s="250"/>
      <c r="K3" s="250"/>
      <c r="L3" s="250"/>
      <c r="M3" s="250"/>
      <c r="N3" s="250"/>
      <c r="O3" s="250"/>
      <c r="P3" s="250"/>
      <c r="Q3" s="250"/>
      <c r="R3" s="250"/>
    </row>
    <row r="4" spans="1:18" ht="15" customHeight="1">
      <c r="A4" s="241" t="s">
        <v>0</v>
      </c>
      <c r="B4" s="241" t="s">
        <v>1</v>
      </c>
      <c r="C4" s="241" t="s">
        <v>2</v>
      </c>
      <c r="D4" s="241" t="s">
        <v>5</v>
      </c>
      <c r="E4" s="241" t="s">
        <v>3</v>
      </c>
      <c r="F4" s="241" t="s">
        <v>4</v>
      </c>
      <c r="G4" s="241" t="s">
        <v>19</v>
      </c>
      <c r="H4" s="241" t="s">
        <v>6</v>
      </c>
      <c r="I4" s="241"/>
      <c r="J4" s="241" t="s">
        <v>14</v>
      </c>
      <c r="K4" s="241"/>
      <c r="L4" s="241" t="s">
        <v>16</v>
      </c>
      <c r="M4" s="241"/>
      <c r="N4" s="253" t="s">
        <v>563</v>
      </c>
      <c r="O4" s="236" t="s">
        <v>559</v>
      </c>
      <c r="P4" s="228" t="s">
        <v>560</v>
      </c>
      <c r="Q4" s="228" t="s">
        <v>561</v>
      </c>
      <c r="R4" s="228" t="s">
        <v>562</v>
      </c>
    </row>
    <row r="5" spans="1:18" ht="75" customHeight="1">
      <c r="A5" s="241"/>
      <c r="B5" s="241"/>
      <c r="C5" s="241"/>
      <c r="D5" s="241"/>
      <c r="E5" s="241"/>
      <c r="F5" s="241"/>
      <c r="G5" s="241"/>
      <c r="H5" s="52" t="s">
        <v>7</v>
      </c>
      <c r="I5" s="52" t="s">
        <v>24</v>
      </c>
      <c r="J5" s="100" t="s">
        <v>10</v>
      </c>
      <c r="K5" s="32" t="s">
        <v>9</v>
      </c>
      <c r="L5" s="100" t="s">
        <v>8</v>
      </c>
      <c r="M5" s="32" t="s">
        <v>15</v>
      </c>
      <c r="N5" s="254"/>
      <c r="O5" s="237"/>
      <c r="P5" s="228"/>
      <c r="Q5" s="228"/>
      <c r="R5" s="228"/>
    </row>
    <row r="6" spans="1:18" ht="15.75" hidden="1">
      <c r="A6" s="53">
        <v>1</v>
      </c>
      <c r="B6" s="53">
        <v>2</v>
      </c>
      <c r="C6" s="53">
        <v>3</v>
      </c>
      <c r="D6" s="53">
        <v>4</v>
      </c>
      <c r="E6" s="53">
        <v>5</v>
      </c>
      <c r="F6" s="53">
        <v>6</v>
      </c>
      <c r="G6" s="53">
        <v>7</v>
      </c>
      <c r="H6" s="59" t="s">
        <v>342</v>
      </c>
      <c r="I6" s="59" t="s">
        <v>564</v>
      </c>
      <c r="J6" s="59" t="s">
        <v>343</v>
      </c>
      <c r="K6" s="59" t="s">
        <v>565</v>
      </c>
      <c r="L6" s="59" t="s">
        <v>344</v>
      </c>
      <c r="M6" s="59" t="s">
        <v>566</v>
      </c>
      <c r="N6" s="192" t="s">
        <v>568</v>
      </c>
      <c r="O6" s="59" t="s">
        <v>567</v>
      </c>
      <c r="P6" s="53">
        <v>16</v>
      </c>
      <c r="Q6" s="53">
        <v>18</v>
      </c>
      <c r="R6" s="53">
        <v>18</v>
      </c>
    </row>
    <row r="7" spans="1:18" ht="15.75">
      <c r="A7" s="53">
        <v>1</v>
      </c>
      <c r="B7" s="53">
        <v>2</v>
      </c>
      <c r="C7" s="53">
        <v>3</v>
      </c>
      <c r="D7" s="53"/>
      <c r="E7" s="53"/>
      <c r="F7" s="53"/>
      <c r="G7" s="53">
        <v>4</v>
      </c>
      <c r="H7" s="59" t="s">
        <v>569</v>
      </c>
      <c r="I7" s="59" t="s">
        <v>570</v>
      </c>
      <c r="J7" s="59" t="s">
        <v>341</v>
      </c>
      <c r="K7" s="59" t="s">
        <v>342</v>
      </c>
      <c r="L7" s="59"/>
      <c r="M7" s="59"/>
      <c r="N7" s="192" t="s">
        <v>564</v>
      </c>
      <c r="O7" s="59" t="s">
        <v>343</v>
      </c>
      <c r="P7" s="53">
        <v>11</v>
      </c>
      <c r="Q7" s="53">
        <v>12</v>
      </c>
      <c r="R7" s="53">
        <v>13</v>
      </c>
    </row>
    <row r="8" spans="1:18" s="15" customFormat="1" ht="24.75" customHeight="1">
      <c r="A8" s="107" t="s">
        <v>575</v>
      </c>
      <c r="B8" s="233" t="s">
        <v>587</v>
      </c>
      <c r="C8" s="233"/>
      <c r="D8" s="233"/>
      <c r="E8" s="233"/>
      <c r="F8" s="18">
        <f>F9+F11</f>
        <v>109858</v>
      </c>
      <c r="G8" s="18">
        <f>G9+G11</f>
        <v>285721000</v>
      </c>
      <c r="H8" s="108"/>
      <c r="I8" s="108"/>
      <c r="J8" s="107"/>
      <c r="K8" s="16"/>
      <c r="L8" s="107"/>
      <c r="M8" s="16"/>
      <c r="N8" s="193"/>
      <c r="O8" s="107"/>
      <c r="P8" s="107"/>
      <c r="Q8" s="107"/>
      <c r="R8" s="107"/>
    </row>
    <row r="9" spans="1:18" s="135" customFormat="1" ht="24.75" customHeight="1">
      <c r="A9" s="130" t="s">
        <v>26</v>
      </c>
      <c r="B9" s="229" t="s">
        <v>549</v>
      </c>
      <c r="C9" s="230"/>
      <c r="D9" s="131"/>
      <c r="E9" s="131"/>
      <c r="F9" s="132">
        <f>F10</f>
        <v>11576</v>
      </c>
      <c r="G9" s="132">
        <f>G10</f>
        <v>20000000</v>
      </c>
      <c r="H9" s="133"/>
      <c r="I9" s="133"/>
      <c r="J9" s="130"/>
      <c r="K9" s="134"/>
      <c r="L9" s="130"/>
      <c r="M9" s="134"/>
      <c r="N9" s="194"/>
      <c r="O9" s="130"/>
      <c r="P9" s="130"/>
      <c r="Q9" s="130"/>
      <c r="R9" s="130"/>
    </row>
    <row r="10" spans="1:18" ht="49.5" customHeight="1">
      <c r="A10" s="36">
        <v>1</v>
      </c>
      <c r="B10" s="51" t="s">
        <v>494</v>
      </c>
      <c r="C10" s="51" t="s">
        <v>495</v>
      </c>
      <c r="D10" s="36" t="s">
        <v>133</v>
      </c>
      <c r="E10" s="36" t="s">
        <v>496</v>
      </c>
      <c r="F10" s="42">
        <v>11576</v>
      </c>
      <c r="G10" s="42">
        <v>20000000</v>
      </c>
      <c r="H10" s="40" t="s">
        <v>247</v>
      </c>
      <c r="I10" s="40" t="s">
        <v>499</v>
      </c>
      <c r="J10" s="64" t="s">
        <v>497</v>
      </c>
      <c r="K10" s="64" t="s">
        <v>498</v>
      </c>
      <c r="L10" s="36" t="s">
        <v>541</v>
      </c>
      <c r="M10" s="39" t="s">
        <v>542</v>
      </c>
      <c r="N10" s="181" t="s">
        <v>618</v>
      </c>
      <c r="O10" s="64"/>
      <c r="P10" s="64"/>
      <c r="Q10" s="64"/>
      <c r="R10" s="64"/>
    </row>
    <row r="11" spans="1:18" s="138" customFormat="1" ht="24.75" customHeight="1">
      <c r="A11" s="136" t="s">
        <v>38</v>
      </c>
      <c r="B11" s="229" t="s">
        <v>548</v>
      </c>
      <c r="C11" s="230"/>
      <c r="D11" s="136"/>
      <c r="E11" s="130"/>
      <c r="F11" s="132">
        <f>SUM(F12:F13)</f>
        <v>98282</v>
      </c>
      <c r="G11" s="132">
        <f>SUM(G12:G13)</f>
        <v>265721000</v>
      </c>
      <c r="H11" s="137"/>
      <c r="I11" s="137"/>
      <c r="J11" s="130"/>
      <c r="K11" s="134"/>
      <c r="L11" s="130"/>
      <c r="M11" s="133"/>
      <c r="N11" s="184"/>
      <c r="O11" s="133"/>
      <c r="P11" s="133"/>
      <c r="Q11" s="133"/>
      <c r="R11" s="133"/>
    </row>
    <row r="12" spans="1:18" ht="49.5" customHeight="1">
      <c r="A12" s="36">
        <v>1</v>
      </c>
      <c r="B12" s="35" t="s">
        <v>93</v>
      </c>
      <c r="C12" s="35" t="s">
        <v>512</v>
      </c>
      <c r="D12" s="36" t="s">
        <v>133</v>
      </c>
      <c r="E12" s="36" t="s">
        <v>524</v>
      </c>
      <c r="F12" s="42">
        <v>12500</v>
      </c>
      <c r="G12" s="42">
        <v>29115000</v>
      </c>
      <c r="H12" s="40" t="s">
        <v>525</v>
      </c>
      <c r="I12" s="40" t="s">
        <v>523</v>
      </c>
      <c r="J12" s="64" t="s">
        <v>543</v>
      </c>
      <c r="K12" s="64" t="s">
        <v>526</v>
      </c>
      <c r="L12" s="36"/>
      <c r="M12" s="39"/>
      <c r="N12" s="181" t="s">
        <v>616</v>
      </c>
      <c r="O12" s="64"/>
      <c r="P12" s="64"/>
      <c r="Q12" s="64"/>
      <c r="R12" s="64"/>
    </row>
    <row r="13" spans="1:18" s="71" customFormat="1" ht="49.5" customHeight="1">
      <c r="A13" s="36">
        <v>2</v>
      </c>
      <c r="B13" s="67" t="s">
        <v>484</v>
      </c>
      <c r="C13" s="67" t="s">
        <v>490</v>
      </c>
      <c r="D13" s="34" t="s">
        <v>133</v>
      </c>
      <c r="E13" s="68" t="s">
        <v>485</v>
      </c>
      <c r="F13" s="69">
        <v>85782</v>
      </c>
      <c r="G13" s="69">
        <v>236606000</v>
      </c>
      <c r="H13" s="72" t="s">
        <v>528</v>
      </c>
      <c r="I13" s="72" t="s">
        <v>504</v>
      </c>
      <c r="J13" s="73" t="s">
        <v>245</v>
      </c>
      <c r="K13" s="73" t="s">
        <v>544</v>
      </c>
      <c r="L13" s="68"/>
      <c r="M13" s="70"/>
      <c r="N13" s="181" t="s">
        <v>617</v>
      </c>
      <c r="O13" s="73"/>
      <c r="P13" s="73"/>
      <c r="Q13" s="73"/>
      <c r="R13" s="73"/>
    </row>
    <row r="14" spans="1:18" s="15" customFormat="1" ht="24.75" customHeight="1">
      <c r="A14" s="107" t="s">
        <v>576</v>
      </c>
      <c r="B14" s="233" t="s">
        <v>577</v>
      </c>
      <c r="C14" s="233"/>
      <c r="D14" s="233"/>
      <c r="E14" s="233"/>
      <c r="F14" s="18">
        <f>F15+F17</f>
        <v>356411</v>
      </c>
      <c r="G14" s="18">
        <f>G15+G17</f>
        <v>3492500000</v>
      </c>
      <c r="H14" s="108"/>
      <c r="I14" s="108"/>
      <c r="J14" s="107"/>
      <c r="K14" s="16"/>
      <c r="L14" s="107"/>
      <c r="M14" s="16"/>
      <c r="N14" s="185"/>
      <c r="O14" s="107"/>
      <c r="P14" s="107"/>
      <c r="Q14" s="107"/>
      <c r="R14" s="107"/>
    </row>
    <row r="15" spans="1:18" s="135" customFormat="1" ht="24.75" customHeight="1">
      <c r="A15" s="130" t="s">
        <v>26</v>
      </c>
      <c r="B15" s="229" t="s">
        <v>549</v>
      </c>
      <c r="C15" s="230"/>
      <c r="D15" s="131"/>
      <c r="E15" s="131"/>
      <c r="F15" s="132">
        <f>F16</f>
        <v>9011</v>
      </c>
      <c r="G15" s="132">
        <f>G16</f>
        <v>20000000</v>
      </c>
      <c r="H15" s="133"/>
      <c r="I15" s="133"/>
      <c r="J15" s="130"/>
      <c r="K15" s="134"/>
      <c r="L15" s="130"/>
      <c r="M15" s="134"/>
      <c r="N15" s="186"/>
      <c r="O15" s="130"/>
      <c r="P15" s="130"/>
      <c r="Q15" s="130"/>
      <c r="R15" s="130"/>
    </row>
    <row r="16" spans="1:18" ht="49.5" customHeight="1">
      <c r="A16" s="36">
        <v>1</v>
      </c>
      <c r="B16" s="35" t="s">
        <v>455</v>
      </c>
      <c r="C16" s="36" t="s">
        <v>456</v>
      </c>
      <c r="D16" s="36" t="s">
        <v>133</v>
      </c>
      <c r="E16" s="36"/>
      <c r="F16" s="42">
        <v>9011</v>
      </c>
      <c r="G16" s="42">
        <v>20000000</v>
      </c>
      <c r="H16" s="40" t="s">
        <v>402</v>
      </c>
      <c r="I16" s="40" t="s">
        <v>247</v>
      </c>
      <c r="J16" s="36" t="s">
        <v>462</v>
      </c>
      <c r="K16" s="64" t="s">
        <v>463</v>
      </c>
      <c r="L16" s="36" t="s">
        <v>539</v>
      </c>
      <c r="M16" s="39" t="s">
        <v>540</v>
      </c>
      <c r="N16" s="181" t="s">
        <v>604</v>
      </c>
      <c r="O16" s="64"/>
      <c r="P16" s="64"/>
      <c r="Q16" s="64"/>
      <c r="R16" s="64"/>
    </row>
    <row r="17" spans="1:18" s="138" customFormat="1" ht="24.75" customHeight="1">
      <c r="A17" s="136" t="s">
        <v>38</v>
      </c>
      <c r="B17" s="229" t="s">
        <v>548</v>
      </c>
      <c r="C17" s="230"/>
      <c r="D17" s="136"/>
      <c r="E17" s="130"/>
      <c r="F17" s="132">
        <f>F18+F19</f>
        <v>347400</v>
      </c>
      <c r="G17" s="132">
        <f>G18+G19</f>
        <v>3472500000</v>
      </c>
      <c r="H17" s="137"/>
      <c r="I17" s="137"/>
      <c r="J17" s="130"/>
      <c r="K17" s="134"/>
      <c r="L17" s="130"/>
      <c r="M17" s="133"/>
      <c r="N17" s="184"/>
      <c r="O17" s="133"/>
      <c r="P17" s="133"/>
      <c r="Q17" s="133"/>
      <c r="R17" s="133"/>
    </row>
    <row r="18" spans="1:18" ht="49.5" customHeight="1">
      <c r="A18" s="36">
        <v>1</v>
      </c>
      <c r="B18" s="35" t="s">
        <v>400</v>
      </c>
      <c r="C18" s="35" t="s">
        <v>329</v>
      </c>
      <c r="D18" s="36" t="s">
        <v>332</v>
      </c>
      <c r="E18" s="36" t="s">
        <v>331</v>
      </c>
      <c r="F18" s="42">
        <v>173700</v>
      </c>
      <c r="G18" s="42">
        <v>1805000000</v>
      </c>
      <c r="H18" s="40" t="s">
        <v>383</v>
      </c>
      <c r="I18" s="40" t="s">
        <v>402</v>
      </c>
      <c r="J18" s="36" t="s">
        <v>404</v>
      </c>
      <c r="K18" s="64" t="s">
        <v>405</v>
      </c>
      <c r="L18" s="36"/>
      <c r="M18" s="39"/>
      <c r="N18" s="181" t="s">
        <v>614</v>
      </c>
      <c r="O18" s="64"/>
      <c r="P18" s="64"/>
      <c r="Q18" s="64"/>
      <c r="R18" s="64"/>
    </row>
    <row r="19" spans="1:18" ht="49.5" customHeight="1">
      <c r="A19" s="36">
        <f>A18+1</f>
        <v>2</v>
      </c>
      <c r="B19" s="35" t="s">
        <v>401</v>
      </c>
      <c r="C19" s="35" t="s">
        <v>330</v>
      </c>
      <c r="D19" s="36" t="s">
        <v>333</v>
      </c>
      <c r="E19" s="36" t="s">
        <v>331</v>
      </c>
      <c r="F19" s="42">
        <v>173700</v>
      </c>
      <c r="G19" s="42">
        <v>1667500000</v>
      </c>
      <c r="H19" s="40" t="s">
        <v>383</v>
      </c>
      <c r="I19" s="40" t="s">
        <v>402</v>
      </c>
      <c r="J19" s="36" t="s">
        <v>406</v>
      </c>
      <c r="K19" s="64" t="s">
        <v>405</v>
      </c>
      <c r="L19" s="36"/>
      <c r="M19" s="39"/>
      <c r="N19" s="181" t="s">
        <v>614</v>
      </c>
      <c r="O19" s="64"/>
      <c r="P19" s="64"/>
      <c r="Q19" s="64"/>
      <c r="R19" s="64"/>
    </row>
    <row r="20" spans="1:18" s="19" customFormat="1" ht="24.75" customHeight="1">
      <c r="A20" s="129" t="s">
        <v>584</v>
      </c>
      <c r="B20" s="231" t="s">
        <v>579</v>
      </c>
      <c r="C20" s="235"/>
      <c r="D20" s="29"/>
      <c r="E20" s="20"/>
      <c r="F20" s="18">
        <f>F21+F23</f>
        <v>6908</v>
      </c>
      <c r="G20" s="18">
        <f>G21+G23</f>
        <v>14777000</v>
      </c>
      <c r="H20" s="65"/>
      <c r="I20" s="65"/>
      <c r="J20" s="20"/>
      <c r="K20" s="22"/>
      <c r="L20" s="20"/>
      <c r="M20" s="65"/>
      <c r="N20" s="181"/>
      <c r="O20" s="65"/>
      <c r="P20" s="65"/>
      <c r="Q20" s="65"/>
      <c r="R20" s="65"/>
    </row>
    <row r="21" spans="1:18" s="135" customFormat="1" ht="24.75" customHeight="1">
      <c r="A21" s="130" t="s">
        <v>26</v>
      </c>
      <c r="B21" s="229" t="s">
        <v>549</v>
      </c>
      <c r="C21" s="230"/>
      <c r="D21" s="131"/>
      <c r="E21" s="131"/>
      <c r="F21" s="132">
        <f>F22</f>
        <v>6908</v>
      </c>
      <c r="G21" s="132">
        <f>G22</f>
        <v>14777000</v>
      </c>
      <c r="H21" s="133"/>
      <c r="I21" s="133"/>
      <c r="J21" s="130"/>
      <c r="K21" s="134"/>
      <c r="L21" s="130"/>
      <c r="M21" s="134"/>
      <c r="N21" s="186"/>
      <c r="O21" s="130"/>
      <c r="P21" s="130"/>
      <c r="Q21" s="130"/>
      <c r="R21" s="130"/>
    </row>
    <row r="22" spans="1:18" ht="49.5" customHeight="1">
      <c r="A22" s="36">
        <f>A30+1</f>
        <v>5</v>
      </c>
      <c r="B22" s="35" t="s">
        <v>385</v>
      </c>
      <c r="C22" s="51" t="s">
        <v>386</v>
      </c>
      <c r="D22" s="36" t="s">
        <v>133</v>
      </c>
      <c r="E22" s="36" t="s">
        <v>387</v>
      </c>
      <c r="F22" s="42">
        <v>6908</v>
      </c>
      <c r="G22" s="42">
        <v>14777000</v>
      </c>
      <c r="H22" s="40" t="s">
        <v>388</v>
      </c>
      <c r="I22" s="40" t="s">
        <v>281</v>
      </c>
      <c r="J22" s="64" t="s">
        <v>389</v>
      </c>
      <c r="K22" s="64" t="s">
        <v>390</v>
      </c>
      <c r="L22" s="36" t="s">
        <v>538</v>
      </c>
      <c r="M22" s="39" t="s">
        <v>399</v>
      </c>
      <c r="N22" s="181" t="s">
        <v>642</v>
      </c>
      <c r="O22" s="64"/>
      <c r="P22" s="64"/>
      <c r="Q22" s="64"/>
      <c r="R22" s="64"/>
    </row>
    <row r="23" spans="1:18" s="143" customFormat="1" ht="24.75" customHeight="1">
      <c r="A23" s="136" t="s">
        <v>38</v>
      </c>
      <c r="B23" s="229" t="s">
        <v>548</v>
      </c>
      <c r="C23" s="230"/>
      <c r="D23" s="136"/>
      <c r="E23" s="130"/>
      <c r="F23" s="132">
        <f>F24</f>
        <v>0</v>
      </c>
      <c r="G23" s="132">
        <f>G24</f>
        <v>0</v>
      </c>
      <c r="H23" s="139"/>
      <c r="I23" s="139"/>
      <c r="J23" s="141"/>
      <c r="K23" s="142"/>
      <c r="L23" s="141"/>
      <c r="M23" s="140"/>
      <c r="N23" s="182"/>
      <c r="O23" s="140"/>
      <c r="P23" s="140"/>
      <c r="Q23" s="140"/>
      <c r="R23" s="140"/>
    </row>
    <row r="24" spans="1:18" s="75" customFormat="1" ht="49.5" customHeight="1">
      <c r="A24" s="29"/>
      <c r="B24" s="74"/>
      <c r="C24" s="74"/>
      <c r="D24" s="29"/>
      <c r="E24" s="20"/>
      <c r="F24" s="21"/>
      <c r="G24" s="21"/>
      <c r="H24" s="88"/>
      <c r="I24" s="88"/>
      <c r="J24" s="20"/>
      <c r="K24" s="22"/>
      <c r="L24" s="20"/>
      <c r="M24" s="65"/>
      <c r="N24" s="179"/>
      <c r="O24" s="65"/>
      <c r="P24" s="65"/>
      <c r="Q24" s="65"/>
      <c r="R24" s="65"/>
    </row>
    <row r="25" spans="1:18" s="15" customFormat="1" ht="24.75" customHeight="1">
      <c r="A25" s="107" t="s">
        <v>585</v>
      </c>
      <c r="B25" s="231" t="s">
        <v>578</v>
      </c>
      <c r="C25" s="232"/>
      <c r="D25" s="232"/>
      <c r="E25" s="232"/>
      <c r="F25" s="18">
        <f>F26+F35</f>
        <v>98429</v>
      </c>
      <c r="G25" s="18">
        <f>G26+G35</f>
        <v>265400704</v>
      </c>
      <c r="H25" s="108"/>
      <c r="I25" s="108"/>
      <c r="J25" s="107"/>
      <c r="K25" s="16"/>
      <c r="L25" s="107"/>
      <c r="M25" s="16"/>
      <c r="N25" s="195"/>
      <c r="O25" s="108"/>
      <c r="P25" s="108"/>
      <c r="Q25" s="108"/>
      <c r="R25" s="108"/>
    </row>
    <row r="26" spans="1:18" s="135" customFormat="1" ht="24.75" customHeight="1">
      <c r="A26" s="130" t="s">
        <v>26</v>
      </c>
      <c r="B26" s="229" t="s">
        <v>549</v>
      </c>
      <c r="C26" s="230"/>
      <c r="D26" s="131"/>
      <c r="E26" s="131"/>
      <c r="F26" s="132">
        <f>SUM(F27:F34)</f>
        <v>98429</v>
      </c>
      <c r="G26" s="132">
        <f>SUM(G27:G34)</f>
        <v>265400704</v>
      </c>
      <c r="H26" s="133"/>
      <c r="I26" s="133"/>
      <c r="J26" s="130"/>
      <c r="K26" s="134"/>
      <c r="L26" s="130"/>
      <c r="M26" s="134"/>
      <c r="N26" s="194"/>
      <c r="O26" s="130"/>
      <c r="P26" s="130"/>
      <c r="Q26" s="130"/>
      <c r="R26" s="130"/>
    </row>
    <row r="27" spans="1:18" s="217" customFormat="1" ht="168" customHeight="1">
      <c r="A27" s="210">
        <v>1</v>
      </c>
      <c r="B27" s="211" t="s">
        <v>88</v>
      </c>
      <c r="C27" s="211" t="s">
        <v>89</v>
      </c>
      <c r="D27" s="210" t="s">
        <v>166</v>
      </c>
      <c r="E27" s="218" t="s">
        <v>165</v>
      </c>
      <c r="F27" s="212">
        <v>42400</v>
      </c>
      <c r="G27" s="212">
        <f>4500000*22373/1000</f>
        <v>100678500</v>
      </c>
      <c r="H27" s="216" t="s">
        <v>154</v>
      </c>
      <c r="I27" s="216" t="s">
        <v>155</v>
      </c>
      <c r="J27" s="210" t="s">
        <v>90</v>
      </c>
      <c r="K27" s="214" t="s">
        <v>128</v>
      </c>
      <c r="L27" s="210" t="s">
        <v>91</v>
      </c>
      <c r="M27" s="214" t="s">
        <v>92</v>
      </c>
      <c r="N27" s="215"/>
      <c r="O27" s="216"/>
      <c r="P27" s="216"/>
      <c r="Q27" s="219" t="s">
        <v>644</v>
      </c>
      <c r="R27" s="216"/>
    </row>
    <row r="28" spans="1:18" ht="49.5" customHeight="1">
      <c r="A28" s="203">
        <f>A27+1</f>
        <v>2</v>
      </c>
      <c r="B28" s="204" t="s">
        <v>111</v>
      </c>
      <c r="C28" s="204" t="s">
        <v>112</v>
      </c>
      <c r="D28" s="203" t="s">
        <v>157</v>
      </c>
      <c r="E28" s="203" t="s">
        <v>159</v>
      </c>
      <c r="F28" s="205">
        <v>5966</v>
      </c>
      <c r="G28" s="205">
        <v>14809000</v>
      </c>
      <c r="H28" s="206"/>
      <c r="I28" s="206"/>
      <c r="J28" s="203" t="s">
        <v>117</v>
      </c>
      <c r="K28" s="207">
        <v>41102</v>
      </c>
      <c r="L28" s="203" t="s">
        <v>113</v>
      </c>
      <c r="M28" s="207" t="s">
        <v>107</v>
      </c>
      <c r="N28" s="179"/>
      <c r="O28" s="64"/>
      <c r="P28" s="64"/>
      <c r="Q28" s="64"/>
      <c r="R28" s="64"/>
    </row>
    <row r="29" spans="1:18" ht="49.5" customHeight="1">
      <c r="A29" s="203">
        <f>A28+1</f>
        <v>3</v>
      </c>
      <c r="B29" s="208" t="s">
        <v>114</v>
      </c>
      <c r="C29" s="208" t="s">
        <v>115</v>
      </c>
      <c r="D29" s="203" t="s">
        <v>157</v>
      </c>
      <c r="E29" s="203" t="s">
        <v>120</v>
      </c>
      <c r="F29" s="205">
        <v>3673</v>
      </c>
      <c r="G29" s="205">
        <v>9000000</v>
      </c>
      <c r="H29" s="206"/>
      <c r="I29" s="206"/>
      <c r="J29" s="203" t="s">
        <v>119</v>
      </c>
      <c r="K29" s="207" t="s">
        <v>118</v>
      </c>
      <c r="L29" s="203" t="s">
        <v>116</v>
      </c>
      <c r="M29" s="207">
        <v>41430</v>
      </c>
      <c r="N29" s="179"/>
      <c r="O29" s="64"/>
      <c r="P29" s="64"/>
      <c r="Q29" s="64"/>
      <c r="R29" s="64"/>
    </row>
    <row r="30" spans="1:18" ht="49.5" customHeight="1">
      <c r="A30" s="36">
        <f>A29+1</f>
        <v>4</v>
      </c>
      <c r="B30" s="35" t="s">
        <v>186</v>
      </c>
      <c r="C30" s="51" t="s">
        <v>259</v>
      </c>
      <c r="D30" s="36" t="s">
        <v>187</v>
      </c>
      <c r="E30" s="36" t="s">
        <v>188</v>
      </c>
      <c r="F30" s="42">
        <v>16040</v>
      </c>
      <c r="G30" s="42">
        <v>50464204</v>
      </c>
      <c r="H30" s="40" t="s">
        <v>222</v>
      </c>
      <c r="I30" s="40" t="s">
        <v>255</v>
      </c>
      <c r="J30" s="64" t="s">
        <v>323</v>
      </c>
      <c r="K30" s="64" t="s">
        <v>324</v>
      </c>
      <c r="L30" s="36" t="s">
        <v>536</v>
      </c>
      <c r="M30" s="39" t="s">
        <v>537</v>
      </c>
      <c r="N30" s="179"/>
      <c r="O30" s="64"/>
      <c r="P30" s="64"/>
      <c r="Q30" s="64"/>
      <c r="R30" s="64"/>
    </row>
    <row r="31" spans="1:18" ht="49.5" customHeight="1">
      <c r="A31" s="36">
        <f>A10+1</f>
        <v>2</v>
      </c>
      <c r="B31" s="51" t="s">
        <v>511</v>
      </c>
      <c r="C31" s="51" t="s">
        <v>104</v>
      </c>
      <c r="D31" s="36" t="s">
        <v>170</v>
      </c>
      <c r="E31" s="36" t="s">
        <v>160</v>
      </c>
      <c r="F31" s="42">
        <v>8246</v>
      </c>
      <c r="G31" s="42">
        <v>57169000</v>
      </c>
      <c r="H31" s="54" t="s">
        <v>101</v>
      </c>
      <c r="I31" s="54" t="s">
        <v>105</v>
      </c>
      <c r="J31" s="36" t="s">
        <v>106</v>
      </c>
      <c r="K31" s="39" t="s">
        <v>129</v>
      </c>
      <c r="L31" s="36" t="s">
        <v>108</v>
      </c>
      <c r="M31" s="39" t="s">
        <v>109</v>
      </c>
      <c r="N31" s="179"/>
      <c r="O31" s="64"/>
      <c r="P31" s="64"/>
      <c r="Q31" s="64"/>
      <c r="R31" s="64"/>
    </row>
    <row r="32" spans="1:18" ht="49.5" customHeight="1">
      <c r="A32" s="36">
        <f>A31+1</f>
        <v>3</v>
      </c>
      <c r="B32" s="51" t="s">
        <v>464</v>
      </c>
      <c r="C32" s="51" t="s">
        <v>465</v>
      </c>
      <c r="D32" s="36" t="s">
        <v>166</v>
      </c>
      <c r="E32" s="36" t="s">
        <v>96</v>
      </c>
      <c r="F32" s="42">
        <v>5357</v>
      </c>
      <c r="G32" s="42">
        <v>12000000</v>
      </c>
      <c r="H32" s="54" t="s">
        <v>97</v>
      </c>
      <c r="I32" s="54" t="s">
        <v>44</v>
      </c>
      <c r="J32" s="36" t="s">
        <v>98</v>
      </c>
      <c r="K32" s="39" t="s">
        <v>130</v>
      </c>
      <c r="L32" s="36" t="s">
        <v>99</v>
      </c>
      <c r="M32" s="39" t="s">
        <v>100</v>
      </c>
      <c r="N32" s="179"/>
      <c r="O32" s="64"/>
      <c r="P32" s="64"/>
      <c r="Q32" s="64"/>
      <c r="R32" s="64"/>
    </row>
    <row r="33" spans="1:18" s="217" customFormat="1" ht="165.75" customHeight="1">
      <c r="A33" s="210">
        <f>A32+1</f>
        <v>4</v>
      </c>
      <c r="B33" s="211" t="s">
        <v>83</v>
      </c>
      <c r="C33" s="211" t="s">
        <v>84</v>
      </c>
      <c r="D33" s="210" t="s">
        <v>169</v>
      </c>
      <c r="E33" s="210" t="s">
        <v>161</v>
      </c>
      <c r="F33" s="212">
        <v>5377</v>
      </c>
      <c r="G33" s="212">
        <v>10000000</v>
      </c>
      <c r="H33" s="213" t="s">
        <v>85</v>
      </c>
      <c r="I33" s="213"/>
      <c r="J33" s="210" t="s">
        <v>86</v>
      </c>
      <c r="K33" s="214">
        <v>39328</v>
      </c>
      <c r="L33" s="210" t="s">
        <v>87</v>
      </c>
      <c r="M33" s="214">
        <v>40157</v>
      </c>
      <c r="N33" s="215"/>
      <c r="O33" s="216"/>
      <c r="P33" s="216"/>
      <c r="Q33" s="219" t="s">
        <v>644</v>
      </c>
      <c r="R33" s="216"/>
    </row>
    <row r="34" spans="1:18" s="217" customFormat="1" ht="165.75" customHeight="1">
      <c r="A34" s="210">
        <f>A33+1</f>
        <v>5</v>
      </c>
      <c r="B34" s="211" t="s">
        <v>74</v>
      </c>
      <c r="C34" s="211" t="s">
        <v>75</v>
      </c>
      <c r="D34" s="210"/>
      <c r="E34" s="210" t="s">
        <v>76</v>
      </c>
      <c r="F34" s="212">
        <v>11370</v>
      </c>
      <c r="G34" s="212">
        <v>11280000</v>
      </c>
      <c r="H34" s="213" t="s">
        <v>77</v>
      </c>
      <c r="I34" s="213" t="s">
        <v>78</v>
      </c>
      <c r="J34" s="210" t="s">
        <v>79</v>
      </c>
      <c r="K34" s="214" t="s">
        <v>80</v>
      </c>
      <c r="L34" s="210" t="s">
        <v>81</v>
      </c>
      <c r="M34" s="214" t="s">
        <v>82</v>
      </c>
      <c r="N34" s="215"/>
      <c r="O34" s="216"/>
      <c r="P34" s="216"/>
      <c r="Q34" s="219" t="s">
        <v>644</v>
      </c>
      <c r="R34" s="216"/>
    </row>
    <row r="35" spans="1:18" s="143" customFormat="1" ht="24.75" customHeight="1">
      <c r="A35" s="136" t="s">
        <v>38</v>
      </c>
      <c r="B35" s="229" t="s">
        <v>548</v>
      </c>
      <c r="C35" s="230"/>
      <c r="D35" s="144"/>
      <c r="E35" s="141"/>
      <c r="F35" s="132">
        <f>F36</f>
        <v>0</v>
      </c>
      <c r="G35" s="132">
        <f>G36</f>
        <v>0</v>
      </c>
      <c r="H35" s="139"/>
      <c r="I35" s="139"/>
      <c r="J35" s="141"/>
      <c r="K35" s="142"/>
      <c r="L35" s="141"/>
      <c r="M35" s="140"/>
      <c r="N35" s="182"/>
      <c r="O35" s="140"/>
      <c r="P35" s="140"/>
      <c r="Q35" s="140"/>
      <c r="R35" s="140"/>
    </row>
    <row r="36" spans="1:18" s="75" customFormat="1" ht="49.5" customHeight="1">
      <c r="A36" s="29"/>
      <c r="B36" s="74"/>
      <c r="C36" s="74"/>
      <c r="D36" s="29"/>
      <c r="E36" s="20"/>
      <c r="F36" s="21"/>
      <c r="G36" s="21"/>
      <c r="H36" s="88"/>
      <c r="I36" s="88"/>
      <c r="J36" s="20"/>
      <c r="K36" s="22"/>
      <c r="L36" s="20"/>
      <c r="M36" s="65"/>
      <c r="N36" s="179"/>
      <c r="O36" s="65"/>
      <c r="P36" s="65"/>
      <c r="Q36" s="65"/>
      <c r="R36" s="65"/>
    </row>
    <row r="37" spans="1:18" ht="24.75" customHeight="1">
      <c r="A37" s="100"/>
      <c r="B37" s="100" t="s">
        <v>518</v>
      </c>
      <c r="C37" s="43"/>
      <c r="D37" s="105"/>
      <c r="E37" s="100"/>
      <c r="F37" s="33">
        <f>F8+F14+F20+F25</f>
        <v>571606</v>
      </c>
      <c r="G37" s="33">
        <f>G8+G14+G20+G25</f>
        <v>4058398704</v>
      </c>
      <c r="H37" s="56"/>
      <c r="I37" s="56"/>
      <c r="J37" s="33"/>
      <c r="K37" s="89"/>
      <c r="L37" s="33"/>
      <c r="M37" s="57"/>
      <c r="N37" s="196"/>
      <c r="O37" s="89"/>
      <c r="P37" s="89"/>
      <c r="Q37" s="89"/>
      <c r="R37" s="106"/>
    </row>
    <row r="46" ht="15.75"/>
    <row r="47" ht="15.75"/>
  </sheetData>
  <sheetProtection/>
  <mergeCells count="30">
    <mergeCell ref="B8:E8"/>
    <mergeCell ref="B25:E25"/>
    <mergeCell ref="B26:C26"/>
    <mergeCell ref="B35:C35"/>
    <mergeCell ref="B14:E14"/>
    <mergeCell ref="B15:C15"/>
    <mergeCell ref="B17:C17"/>
    <mergeCell ref="B20:C20"/>
    <mergeCell ref="B21:C21"/>
    <mergeCell ref="B23:C23"/>
    <mergeCell ref="B9:C9"/>
    <mergeCell ref="B11:C11"/>
    <mergeCell ref="N4:N5"/>
    <mergeCell ref="O4:O5"/>
    <mergeCell ref="R4:R5"/>
    <mergeCell ref="J4:K4"/>
    <mergeCell ref="Q4:Q5"/>
    <mergeCell ref="L4:M4"/>
    <mergeCell ref="P4:P5"/>
    <mergeCell ref="G4:G5"/>
    <mergeCell ref="A1:R1"/>
    <mergeCell ref="A2:R2"/>
    <mergeCell ref="A3:R3"/>
    <mergeCell ref="A4:A5"/>
    <mergeCell ref="B4:B5"/>
    <mergeCell ref="F4:F5"/>
    <mergeCell ref="H4:I4"/>
    <mergeCell ref="C4:C5"/>
    <mergeCell ref="E4:E5"/>
    <mergeCell ref="D4:D5"/>
  </mergeCells>
  <printOptions/>
  <pageMargins left="0.45" right="0.45" top="0.75" bottom="0.5" header="0.3" footer="0.3"/>
  <pageSetup fitToHeight="0" fitToWidth="1" horizontalDpi="600" verticalDpi="600" orientation="landscape" paperSize="9" scale="34" r:id="rId3"/>
  <headerFooter>
    <oddFooter>&amp;CPage &amp;P of &amp;N</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T110"/>
  <sheetViews>
    <sheetView view="pageBreakPreview" zoomScale="75" zoomScaleNormal="80" zoomScaleSheetLayoutView="75" zoomScalePageLayoutView="0" workbookViewId="0" topLeftCell="A28">
      <pane ySplit="1350" topLeftCell="A46" activePane="bottomLeft" state="split"/>
      <selection pane="topLeft" activeCell="L4" sqref="L4:M4"/>
      <selection pane="bottomLeft" activeCell="J51" sqref="J51"/>
    </sheetView>
  </sheetViews>
  <sheetFormatPr defaultColWidth="8.7109375" defaultRowHeight="15"/>
  <cols>
    <col min="1" max="1" width="5.140625" style="45" bestFit="1" customWidth="1"/>
    <col min="2" max="2" width="27.57421875" style="31" customWidth="1"/>
    <col min="3" max="3" width="28.8515625" style="45" customWidth="1"/>
    <col min="4" max="4" width="15.28125" style="45" customWidth="1"/>
    <col min="5" max="5" width="28.7109375" style="45" customWidth="1"/>
    <col min="6" max="6" width="13.00390625" style="45" customWidth="1"/>
    <col min="7" max="7" width="18.00390625" style="45" customWidth="1"/>
    <col min="8" max="8" width="10.8515625" style="49" customWidth="1"/>
    <col min="9" max="9" width="10.140625" style="49" customWidth="1"/>
    <col min="10" max="10" width="17.421875" style="45" customWidth="1"/>
    <col min="11" max="11" width="13.00390625" style="49" customWidth="1"/>
    <col min="12" max="12" width="17.8515625" style="50" customWidth="1"/>
    <col min="13" max="13" width="14.00390625" style="86" customWidth="1"/>
    <col min="14" max="14" width="50.57421875" style="191" customWidth="1"/>
    <col min="15" max="15" width="30.57421875" style="86" customWidth="1"/>
    <col min="16" max="17" width="30.57421875" style="45" customWidth="1"/>
    <col min="18" max="18" width="15.57421875" style="45" customWidth="1"/>
    <col min="19" max="16384" width="8.7109375" style="31" customWidth="1"/>
  </cols>
  <sheetData>
    <row r="1" spans="1:18" ht="15.75">
      <c r="A1" s="240" t="s">
        <v>558</v>
      </c>
      <c r="B1" s="240"/>
      <c r="C1" s="240"/>
      <c r="D1" s="240"/>
      <c r="E1" s="240"/>
      <c r="F1" s="240"/>
      <c r="G1" s="240"/>
      <c r="H1" s="240"/>
      <c r="I1" s="240"/>
      <c r="J1" s="240"/>
      <c r="K1" s="240"/>
      <c r="L1" s="240"/>
      <c r="M1" s="240"/>
      <c r="N1" s="240"/>
      <c r="O1" s="240"/>
      <c r="P1" s="240"/>
      <c r="Q1" s="240"/>
      <c r="R1" s="240"/>
    </row>
    <row r="2" spans="1:18" ht="15.75">
      <c r="A2" s="240" t="str">
        <f>'Tong Hop'!A3:T3</f>
        <v>Đến ngày 31 tháng 10 năm 2023</v>
      </c>
      <c r="B2" s="240"/>
      <c r="C2" s="240"/>
      <c r="D2" s="240"/>
      <c r="E2" s="240"/>
      <c r="F2" s="240"/>
      <c r="G2" s="240"/>
      <c r="H2" s="240"/>
      <c r="I2" s="240"/>
      <c r="J2" s="240"/>
      <c r="K2" s="240"/>
      <c r="L2" s="240"/>
      <c r="M2" s="240"/>
      <c r="N2" s="240"/>
      <c r="O2" s="240"/>
      <c r="P2" s="240"/>
      <c r="Q2" s="240"/>
      <c r="R2" s="240"/>
    </row>
    <row r="3" spans="1:18" ht="15.75">
      <c r="A3" s="250"/>
      <c r="B3" s="250"/>
      <c r="C3" s="250"/>
      <c r="D3" s="250"/>
      <c r="E3" s="250"/>
      <c r="F3" s="250"/>
      <c r="G3" s="250"/>
      <c r="H3" s="250"/>
      <c r="I3" s="250"/>
      <c r="J3" s="250"/>
      <c r="K3" s="250"/>
      <c r="L3" s="250"/>
      <c r="M3" s="250"/>
      <c r="N3" s="250"/>
      <c r="O3" s="250"/>
      <c r="P3" s="250"/>
      <c r="Q3" s="250"/>
      <c r="R3" s="250"/>
    </row>
    <row r="4" spans="1:20" s="45" customFormat="1" ht="19.5" customHeight="1">
      <c r="A4" s="241" t="s">
        <v>0</v>
      </c>
      <c r="B4" s="241" t="s">
        <v>1</v>
      </c>
      <c r="C4" s="241" t="s">
        <v>2</v>
      </c>
      <c r="D4" s="241" t="s">
        <v>5</v>
      </c>
      <c r="E4" s="241" t="s">
        <v>3</v>
      </c>
      <c r="F4" s="241" t="s">
        <v>4</v>
      </c>
      <c r="G4" s="241" t="s">
        <v>19</v>
      </c>
      <c r="H4" s="242" t="s">
        <v>6</v>
      </c>
      <c r="I4" s="242"/>
      <c r="J4" s="241" t="s">
        <v>14</v>
      </c>
      <c r="K4" s="241"/>
      <c r="L4" s="241" t="s">
        <v>16</v>
      </c>
      <c r="M4" s="241"/>
      <c r="N4" s="255" t="s">
        <v>563</v>
      </c>
      <c r="O4" s="236" t="s">
        <v>559</v>
      </c>
      <c r="P4" s="228" t="s">
        <v>560</v>
      </c>
      <c r="Q4" s="228" t="s">
        <v>561</v>
      </c>
      <c r="R4" s="228" t="s">
        <v>562</v>
      </c>
      <c r="S4" s="41"/>
      <c r="T4" s="41"/>
    </row>
    <row r="5" spans="1:20" ht="75" customHeight="1">
      <c r="A5" s="241"/>
      <c r="B5" s="241"/>
      <c r="C5" s="241"/>
      <c r="D5" s="241"/>
      <c r="E5" s="241"/>
      <c r="F5" s="241"/>
      <c r="G5" s="241"/>
      <c r="H5" s="101" t="s">
        <v>7</v>
      </c>
      <c r="I5" s="101" t="s">
        <v>24</v>
      </c>
      <c r="J5" s="100" t="s">
        <v>10</v>
      </c>
      <c r="K5" s="101" t="s">
        <v>9</v>
      </c>
      <c r="L5" s="100" t="s">
        <v>8</v>
      </c>
      <c r="M5" s="101" t="s">
        <v>15</v>
      </c>
      <c r="N5" s="256"/>
      <c r="O5" s="237"/>
      <c r="P5" s="228"/>
      <c r="Q5" s="228"/>
      <c r="R5" s="228"/>
      <c r="S5" s="41"/>
      <c r="T5" s="41"/>
    </row>
    <row r="6" spans="1:18" ht="15.75" hidden="1">
      <c r="A6" s="53">
        <v>1</v>
      </c>
      <c r="B6" s="53">
        <v>2</v>
      </c>
      <c r="C6" s="53">
        <v>3</v>
      </c>
      <c r="D6" s="53">
        <v>4</v>
      </c>
      <c r="E6" s="53">
        <v>5</v>
      </c>
      <c r="F6" s="53">
        <v>6</v>
      </c>
      <c r="G6" s="53">
        <v>7</v>
      </c>
      <c r="H6" s="59" t="s">
        <v>342</v>
      </c>
      <c r="I6" s="59" t="s">
        <v>564</v>
      </c>
      <c r="J6" s="59" t="s">
        <v>343</v>
      </c>
      <c r="K6" s="59" t="s">
        <v>565</v>
      </c>
      <c r="L6" s="59" t="s">
        <v>344</v>
      </c>
      <c r="M6" s="59" t="s">
        <v>566</v>
      </c>
      <c r="N6" s="184" t="s">
        <v>568</v>
      </c>
      <c r="O6" s="59" t="s">
        <v>567</v>
      </c>
      <c r="P6" s="53">
        <v>16</v>
      </c>
      <c r="Q6" s="53">
        <v>18</v>
      </c>
      <c r="R6" s="53">
        <v>18</v>
      </c>
    </row>
    <row r="7" spans="1:18" ht="15.75">
      <c r="A7" s="53">
        <v>1</v>
      </c>
      <c r="B7" s="53">
        <v>2</v>
      </c>
      <c r="C7" s="53">
        <v>3</v>
      </c>
      <c r="D7" s="53"/>
      <c r="E7" s="53"/>
      <c r="F7" s="53"/>
      <c r="G7" s="53">
        <v>4</v>
      </c>
      <c r="H7" s="59" t="s">
        <v>569</v>
      </c>
      <c r="I7" s="59" t="s">
        <v>570</v>
      </c>
      <c r="J7" s="59" t="s">
        <v>341</v>
      </c>
      <c r="K7" s="59" t="s">
        <v>342</v>
      </c>
      <c r="L7" s="59"/>
      <c r="M7" s="59"/>
      <c r="N7" s="184" t="s">
        <v>564</v>
      </c>
      <c r="O7" s="59" t="s">
        <v>343</v>
      </c>
      <c r="P7" s="53">
        <v>11</v>
      </c>
      <c r="Q7" s="53">
        <v>12</v>
      </c>
      <c r="R7" s="53">
        <v>13</v>
      </c>
    </row>
    <row r="8" spans="1:18" s="15" customFormat="1" ht="24.75" customHeight="1">
      <c r="A8" s="107" t="s">
        <v>575</v>
      </c>
      <c r="B8" s="233" t="s">
        <v>587</v>
      </c>
      <c r="C8" s="233"/>
      <c r="D8" s="233"/>
      <c r="E8" s="233"/>
      <c r="F8" s="18">
        <f>F9+F11</f>
        <v>6102132</v>
      </c>
      <c r="G8" s="18">
        <f>G9+G11</f>
        <v>56850772000</v>
      </c>
      <c r="H8" s="108"/>
      <c r="I8" s="108"/>
      <c r="J8" s="107"/>
      <c r="K8" s="16"/>
      <c r="L8" s="107"/>
      <c r="M8" s="16"/>
      <c r="N8" s="185"/>
      <c r="O8" s="107"/>
      <c r="P8" s="107"/>
      <c r="Q8" s="107"/>
      <c r="R8" s="107"/>
    </row>
    <row r="9" spans="1:18" s="135" customFormat="1" ht="24.75" customHeight="1">
      <c r="A9" s="130" t="s">
        <v>26</v>
      </c>
      <c r="B9" s="229" t="s">
        <v>549</v>
      </c>
      <c r="C9" s="230"/>
      <c r="D9" s="131"/>
      <c r="E9" s="131"/>
      <c r="F9" s="132">
        <f>SUM(F10:F10)</f>
        <v>4812000</v>
      </c>
      <c r="G9" s="132">
        <f>SUM(G10:G10)</f>
        <v>2074033000</v>
      </c>
      <c r="H9" s="133"/>
      <c r="I9" s="133"/>
      <c r="J9" s="130"/>
      <c r="K9" s="134"/>
      <c r="L9" s="130"/>
      <c r="M9" s="134"/>
      <c r="N9" s="186"/>
      <c r="O9" s="130"/>
      <c r="P9" s="130"/>
      <c r="Q9" s="130"/>
      <c r="R9" s="130"/>
    </row>
    <row r="10" spans="1:18" s="81" customFormat="1" ht="49.5" customHeight="1">
      <c r="A10" s="38">
        <v>1</v>
      </c>
      <c r="B10" s="35" t="s">
        <v>355</v>
      </c>
      <c r="C10" s="36" t="s">
        <v>346</v>
      </c>
      <c r="D10" s="36" t="s">
        <v>356</v>
      </c>
      <c r="E10" s="36" t="s">
        <v>436</v>
      </c>
      <c r="F10" s="183">
        <v>4812000</v>
      </c>
      <c r="G10" s="37">
        <v>2074033000</v>
      </c>
      <c r="H10" s="40" t="s">
        <v>420</v>
      </c>
      <c r="I10" s="40" t="s">
        <v>505</v>
      </c>
      <c r="J10" s="36" t="s">
        <v>434</v>
      </c>
      <c r="K10" s="64" t="s">
        <v>435</v>
      </c>
      <c r="L10" s="36" t="s">
        <v>535</v>
      </c>
      <c r="M10" s="64" t="s">
        <v>593</v>
      </c>
      <c r="N10" s="181" t="s">
        <v>594</v>
      </c>
      <c r="O10" s="64"/>
      <c r="P10" s="181" t="s">
        <v>630</v>
      </c>
      <c r="Q10" s="64"/>
      <c r="R10" s="64"/>
    </row>
    <row r="11" spans="1:18" s="138" customFormat="1" ht="24.75" customHeight="1">
      <c r="A11" s="136" t="s">
        <v>38</v>
      </c>
      <c r="B11" s="229" t="s">
        <v>548</v>
      </c>
      <c r="C11" s="230"/>
      <c r="D11" s="136"/>
      <c r="E11" s="130"/>
      <c r="F11" s="132">
        <f>SUM(F12:F14)</f>
        <v>1290132</v>
      </c>
      <c r="G11" s="132">
        <f>SUM(G12:G14)</f>
        <v>54776739000</v>
      </c>
      <c r="H11" s="137"/>
      <c r="I11" s="137"/>
      <c r="J11" s="130"/>
      <c r="K11" s="134"/>
      <c r="L11" s="130"/>
      <c r="M11" s="133"/>
      <c r="N11" s="184"/>
      <c r="O11" s="133"/>
      <c r="P11" s="133"/>
      <c r="Q11" s="133"/>
      <c r="R11" s="133"/>
    </row>
    <row r="12" spans="1:18" s="81" customFormat="1" ht="49.5" customHeight="1">
      <c r="A12" s="38">
        <v>1</v>
      </c>
      <c r="B12" s="35" t="s">
        <v>457</v>
      </c>
      <c r="C12" s="36" t="s">
        <v>458</v>
      </c>
      <c r="D12" s="36" t="s">
        <v>182</v>
      </c>
      <c r="E12" s="36" t="s">
        <v>437</v>
      </c>
      <c r="F12" s="42">
        <v>1203600</v>
      </c>
      <c r="G12" s="42">
        <v>53667770000</v>
      </c>
      <c r="H12" s="40" t="s">
        <v>218</v>
      </c>
      <c r="I12" s="40" t="s">
        <v>461</v>
      </c>
      <c r="J12" s="36" t="s">
        <v>459</v>
      </c>
      <c r="K12" s="64" t="s">
        <v>460</v>
      </c>
      <c r="L12" s="36" t="s">
        <v>535</v>
      </c>
      <c r="M12" s="64"/>
      <c r="N12" s="181" t="s">
        <v>624</v>
      </c>
      <c r="O12" s="64"/>
      <c r="P12" s="64"/>
      <c r="Q12" s="64"/>
      <c r="R12" s="64"/>
    </row>
    <row r="13" spans="1:18" s="81" customFormat="1" ht="49.5" customHeight="1">
      <c r="A13" s="38">
        <v>2</v>
      </c>
      <c r="B13" s="35" t="s">
        <v>516</v>
      </c>
      <c r="C13" s="36" t="s">
        <v>18</v>
      </c>
      <c r="D13" s="36" t="s">
        <v>45</v>
      </c>
      <c r="E13" s="36" t="s">
        <v>517</v>
      </c>
      <c r="F13" s="42">
        <v>11807</v>
      </c>
      <c r="G13" s="42">
        <v>140000000</v>
      </c>
      <c r="H13" s="40" t="s">
        <v>442</v>
      </c>
      <c r="I13" s="40" t="s">
        <v>520</v>
      </c>
      <c r="J13" s="64" t="s">
        <v>521</v>
      </c>
      <c r="K13" s="64" t="s">
        <v>522</v>
      </c>
      <c r="L13" s="64" t="s">
        <v>547</v>
      </c>
      <c r="M13" s="64"/>
      <c r="N13" s="181" t="s">
        <v>595</v>
      </c>
      <c r="O13" s="64"/>
      <c r="P13" s="64"/>
      <c r="Q13" s="64"/>
      <c r="R13" s="64"/>
    </row>
    <row r="14" spans="1:18" s="81" customFormat="1" ht="49.5" customHeight="1">
      <c r="A14" s="38">
        <v>3</v>
      </c>
      <c r="B14" s="35" t="s">
        <v>513</v>
      </c>
      <c r="C14" s="36" t="s">
        <v>514</v>
      </c>
      <c r="D14" s="36" t="s">
        <v>190</v>
      </c>
      <c r="E14" s="36" t="s">
        <v>515</v>
      </c>
      <c r="F14" s="37">
        <v>74725</v>
      </c>
      <c r="G14" s="37">
        <v>968969000</v>
      </c>
      <c r="H14" s="40" t="s">
        <v>454</v>
      </c>
      <c r="I14" s="40" t="s">
        <v>505</v>
      </c>
      <c r="J14" s="64" t="s">
        <v>529</v>
      </c>
      <c r="K14" s="64" t="s">
        <v>530</v>
      </c>
      <c r="L14" s="64" t="s">
        <v>535</v>
      </c>
      <c r="M14" s="64"/>
      <c r="N14" s="181" t="s">
        <v>619</v>
      </c>
      <c r="O14" s="64"/>
      <c r="P14" s="64"/>
      <c r="Q14" s="64"/>
      <c r="R14" s="64"/>
    </row>
    <row r="15" spans="1:18" s="15" customFormat="1" ht="24.75" customHeight="1">
      <c r="A15" s="107" t="s">
        <v>576</v>
      </c>
      <c r="B15" s="233" t="s">
        <v>577</v>
      </c>
      <c r="C15" s="233"/>
      <c r="D15" s="233"/>
      <c r="E15" s="233"/>
      <c r="F15" s="18">
        <f>F16+F18</f>
        <v>6989600</v>
      </c>
      <c r="G15" s="18">
        <f>G16+G18</f>
        <v>14413000000</v>
      </c>
      <c r="H15" s="108"/>
      <c r="I15" s="108"/>
      <c r="J15" s="107"/>
      <c r="K15" s="16"/>
      <c r="L15" s="107"/>
      <c r="M15" s="16"/>
      <c r="N15" s="185"/>
      <c r="O15" s="107"/>
      <c r="P15" s="107"/>
      <c r="Q15" s="107"/>
      <c r="R15" s="107"/>
    </row>
    <row r="16" spans="1:18" s="135" customFormat="1" ht="24.75" customHeight="1">
      <c r="A16" s="130" t="s">
        <v>26</v>
      </c>
      <c r="B16" s="229" t="s">
        <v>549</v>
      </c>
      <c r="C16" s="230"/>
      <c r="D16" s="131"/>
      <c r="E16" s="131"/>
      <c r="F16" s="132">
        <f>SUM(F17:F17)</f>
        <v>0</v>
      </c>
      <c r="G16" s="132">
        <f>SUM(G17:G17)</f>
        <v>0</v>
      </c>
      <c r="H16" s="133"/>
      <c r="I16" s="133"/>
      <c r="J16" s="130"/>
      <c r="K16" s="134"/>
      <c r="L16" s="130"/>
      <c r="M16" s="134"/>
      <c r="N16" s="186"/>
      <c r="O16" s="130"/>
      <c r="P16" s="130"/>
      <c r="Q16" s="130"/>
      <c r="R16" s="130"/>
    </row>
    <row r="17" spans="1:18" s="75" customFormat="1" ht="49.5" customHeight="1">
      <c r="A17" s="29"/>
      <c r="B17" s="74"/>
      <c r="C17" s="74"/>
      <c r="D17" s="29"/>
      <c r="E17" s="20"/>
      <c r="F17" s="21"/>
      <c r="G17" s="21"/>
      <c r="H17" s="88"/>
      <c r="I17" s="88"/>
      <c r="J17" s="20"/>
      <c r="K17" s="22"/>
      <c r="L17" s="20"/>
      <c r="M17" s="65"/>
      <c r="N17" s="181"/>
      <c r="O17" s="65"/>
      <c r="P17" s="65"/>
      <c r="Q17" s="65"/>
      <c r="R17" s="65"/>
    </row>
    <row r="18" spans="1:18" s="138" customFormat="1" ht="24.75" customHeight="1">
      <c r="A18" s="136" t="s">
        <v>38</v>
      </c>
      <c r="B18" s="229" t="s">
        <v>548</v>
      </c>
      <c r="C18" s="230"/>
      <c r="D18" s="136"/>
      <c r="E18" s="130"/>
      <c r="F18" s="132">
        <f>SUM(F19:F21)</f>
        <v>6989600</v>
      </c>
      <c r="G18" s="132">
        <f>SUM(G19:G21)</f>
        <v>14413000000</v>
      </c>
      <c r="H18" s="137"/>
      <c r="I18" s="137"/>
      <c r="J18" s="130"/>
      <c r="K18" s="134"/>
      <c r="L18" s="130"/>
      <c r="M18" s="133"/>
      <c r="N18" s="184"/>
      <c r="O18" s="133"/>
      <c r="P18" s="133"/>
      <c r="Q18" s="133"/>
      <c r="R18" s="133"/>
    </row>
    <row r="19" spans="1:18" s="81" customFormat="1" ht="236.25">
      <c r="A19" s="38">
        <v>1</v>
      </c>
      <c r="B19" s="35" t="s">
        <v>200</v>
      </c>
      <c r="C19" s="36" t="s">
        <v>35</v>
      </c>
      <c r="D19" s="36" t="s">
        <v>182</v>
      </c>
      <c r="E19" s="36" t="s">
        <v>36</v>
      </c>
      <c r="F19" s="42">
        <v>6850000</v>
      </c>
      <c r="G19" s="42">
        <v>14234000000</v>
      </c>
      <c r="H19" s="40" t="s">
        <v>196</v>
      </c>
      <c r="I19" s="40" t="s">
        <v>197</v>
      </c>
      <c r="J19" s="36" t="s">
        <v>220</v>
      </c>
      <c r="K19" s="64" t="s">
        <v>224</v>
      </c>
      <c r="L19" s="36" t="s">
        <v>535</v>
      </c>
      <c r="M19" s="64"/>
      <c r="N19" s="181" t="s">
        <v>621</v>
      </c>
      <c r="O19" s="64"/>
      <c r="P19" s="64"/>
      <c r="Q19" s="64"/>
      <c r="R19" s="64"/>
    </row>
    <row r="20" spans="1:18" s="81" customFormat="1" ht="49.5" customHeight="1">
      <c r="A20" s="38">
        <v>2</v>
      </c>
      <c r="B20" s="35" t="s">
        <v>480</v>
      </c>
      <c r="C20" s="2" t="s">
        <v>481</v>
      </c>
      <c r="D20" s="36" t="s">
        <v>276</v>
      </c>
      <c r="E20" s="2" t="s">
        <v>345</v>
      </c>
      <c r="F20" s="37">
        <v>39700</v>
      </c>
      <c r="G20" s="37">
        <v>99000000</v>
      </c>
      <c r="H20" s="40" t="s">
        <v>247</v>
      </c>
      <c r="I20" s="40" t="s">
        <v>483</v>
      </c>
      <c r="J20" s="36" t="s">
        <v>482</v>
      </c>
      <c r="K20" s="64" t="s">
        <v>479</v>
      </c>
      <c r="L20" s="36" t="s">
        <v>535</v>
      </c>
      <c r="M20" s="64"/>
      <c r="N20" s="181" t="s">
        <v>615</v>
      </c>
      <c r="O20" s="64"/>
      <c r="P20" s="64"/>
      <c r="Q20" s="64"/>
      <c r="R20" s="64"/>
    </row>
    <row r="21" spans="1:18" s="81" customFormat="1" ht="49.5" customHeight="1">
      <c r="A21" s="38">
        <v>3</v>
      </c>
      <c r="B21" s="35" t="s">
        <v>198</v>
      </c>
      <c r="C21" s="36" t="s">
        <v>449</v>
      </c>
      <c r="D21" s="36" t="s">
        <v>276</v>
      </c>
      <c r="E21" s="36" t="s">
        <v>489</v>
      </c>
      <c r="F21" s="37">
        <v>99900</v>
      </c>
      <c r="G21" s="37">
        <v>80000000</v>
      </c>
      <c r="H21" s="40" t="s">
        <v>218</v>
      </c>
      <c r="I21" s="40" t="s">
        <v>504</v>
      </c>
      <c r="J21" s="64" t="s">
        <v>502</v>
      </c>
      <c r="K21" s="64" t="s">
        <v>503</v>
      </c>
      <c r="L21" s="64" t="s">
        <v>535</v>
      </c>
      <c r="M21" s="64"/>
      <c r="N21" s="181" t="s">
        <v>615</v>
      </c>
      <c r="O21" s="64"/>
      <c r="P21" s="64"/>
      <c r="Q21" s="64"/>
      <c r="R21" s="64"/>
    </row>
    <row r="22" spans="1:18" s="19" customFormat="1" ht="24.75" customHeight="1">
      <c r="A22" s="129" t="s">
        <v>584</v>
      </c>
      <c r="B22" s="231" t="s">
        <v>579</v>
      </c>
      <c r="C22" s="235"/>
      <c r="D22" s="29"/>
      <c r="E22" s="20"/>
      <c r="F22" s="18">
        <f>F23+F28</f>
        <v>714453</v>
      </c>
      <c r="G22" s="18">
        <f>G23+G28</f>
        <v>1722613400</v>
      </c>
      <c r="H22" s="65"/>
      <c r="I22" s="65"/>
      <c r="J22" s="20"/>
      <c r="K22" s="22"/>
      <c r="L22" s="20"/>
      <c r="M22" s="65"/>
      <c r="N22" s="181"/>
      <c r="O22" s="65"/>
      <c r="P22" s="65"/>
      <c r="Q22" s="65"/>
      <c r="R22" s="65"/>
    </row>
    <row r="23" spans="1:18" s="135" customFormat="1" ht="24.75" customHeight="1">
      <c r="A23" s="130" t="s">
        <v>26</v>
      </c>
      <c r="B23" s="229" t="s">
        <v>549</v>
      </c>
      <c r="C23" s="230"/>
      <c r="D23" s="131"/>
      <c r="E23" s="131"/>
      <c r="F23" s="132">
        <f>SUM(F24:F27)</f>
        <v>303852</v>
      </c>
      <c r="G23" s="132">
        <f>SUM(G24:G26)</f>
        <v>775340400</v>
      </c>
      <c r="H23" s="133"/>
      <c r="I23" s="133"/>
      <c r="J23" s="130"/>
      <c r="K23" s="134"/>
      <c r="L23" s="130"/>
      <c r="M23" s="134"/>
      <c r="N23" s="186"/>
      <c r="O23" s="130"/>
      <c r="P23" s="130"/>
      <c r="Q23" s="130"/>
      <c r="R23" s="130"/>
    </row>
    <row r="24" spans="1:18" s="81" customFormat="1" ht="63">
      <c r="A24" s="38">
        <v>1</v>
      </c>
      <c r="B24" s="35" t="s">
        <v>204</v>
      </c>
      <c r="C24" s="36" t="s">
        <v>205</v>
      </c>
      <c r="D24" s="36" t="s">
        <v>206</v>
      </c>
      <c r="E24" s="2" t="s">
        <v>219</v>
      </c>
      <c r="F24" s="42">
        <v>187600</v>
      </c>
      <c r="G24" s="42">
        <v>640000000</v>
      </c>
      <c r="H24" s="40" t="s">
        <v>217</v>
      </c>
      <c r="I24" s="40" t="s">
        <v>218</v>
      </c>
      <c r="J24" s="36" t="e">
        <f>#REF!</f>
        <v>#REF!</v>
      </c>
      <c r="K24" s="64" t="s">
        <v>609</v>
      </c>
      <c r="L24" s="36" t="s">
        <v>545</v>
      </c>
      <c r="M24" s="64" t="s">
        <v>546</v>
      </c>
      <c r="N24" s="181" t="s">
        <v>596</v>
      </c>
      <c r="O24" s="64"/>
      <c r="P24" s="64"/>
      <c r="Q24" s="64"/>
      <c r="R24" s="64"/>
    </row>
    <row r="25" spans="1:18" s="81" customFormat="1" ht="49.5" customHeight="1">
      <c r="A25" s="38">
        <f>A19+1</f>
        <v>2</v>
      </c>
      <c r="B25" s="35" t="s">
        <v>216</v>
      </c>
      <c r="C25" s="36" t="s">
        <v>211</v>
      </c>
      <c r="D25" s="36" t="s">
        <v>213</v>
      </c>
      <c r="E25" s="36" t="s">
        <v>212</v>
      </c>
      <c r="F25" s="42">
        <v>18438</v>
      </c>
      <c r="G25" s="42">
        <v>34340400</v>
      </c>
      <c r="H25" s="40" t="s">
        <v>41</v>
      </c>
      <c r="I25" s="40" t="s">
        <v>242</v>
      </c>
      <c r="J25" s="36" t="s">
        <v>244</v>
      </c>
      <c r="K25" s="64" t="s">
        <v>243</v>
      </c>
      <c r="L25" s="36" t="s">
        <v>547</v>
      </c>
      <c r="M25" s="64"/>
      <c r="N25" s="181" t="s">
        <v>596</v>
      </c>
      <c r="O25" s="64"/>
      <c r="P25" s="64"/>
      <c r="Q25" s="64"/>
      <c r="R25" s="64"/>
    </row>
    <row r="26" spans="1:18" s="81" customFormat="1" ht="50.25" customHeight="1">
      <c r="A26" s="38">
        <v>3</v>
      </c>
      <c r="B26" s="35" t="s">
        <v>269</v>
      </c>
      <c r="C26" s="36" t="s">
        <v>270</v>
      </c>
      <c r="D26" s="36" t="s">
        <v>213</v>
      </c>
      <c r="E26" s="36" t="s">
        <v>282</v>
      </c>
      <c r="F26" s="37">
        <v>19799</v>
      </c>
      <c r="G26" s="37">
        <v>101000000</v>
      </c>
      <c r="H26" s="40" t="s">
        <v>281</v>
      </c>
      <c r="I26" s="40" t="s">
        <v>283</v>
      </c>
      <c r="J26" s="36" t="s">
        <v>284</v>
      </c>
      <c r="K26" s="64" t="s">
        <v>285</v>
      </c>
      <c r="L26" s="36" t="s">
        <v>381</v>
      </c>
      <c r="M26" s="64" t="s">
        <v>382</v>
      </c>
      <c r="N26" s="181" t="s">
        <v>610</v>
      </c>
      <c r="O26" s="64" t="s">
        <v>593</v>
      </c>
      <c r="P26" s="64"/>
      <c r="Q26" s="64"/>
      <c r="R26" s="64"/>
    </row>
    <row r="27" spans="1:18" s="81" customFormat="1" ht="50.25" customHeight="1">
      <c r="A27" s="38">
        <v>4</v>
      </c>
      <c r="B27" s="35" t="s">
        <v>645</v>
      </c>
      <c r="C27" s="36" t="s">
        <v>376</v>
      </c>
      <c r="D27" s="36" t="s">
        <v>206</v>
      </c>
      <c r="E27" s="258" t="s">
        <v>376</v>
      </c>
      <c r="F27" s="37">
        <v>78015</v>
      </c>
      <c r="G27" s="37">
        <v>1200000000</v>
      </c>
      <c r="H27" s="40"/>
      <c r="I27" s="40"/>
      <c r="J27" s="36"/>
      <c r="K27" s="64"/>
      <c r="L27" s="36"/>
      <c r="M27" s="64"/>
      <c r="N27" s="181" t="s">
        <v>610</v>
      </c>
      <c r="O27" s="64"/>
      <c r="P27" s="64"/>
      <c r="Q27" s="64"/>
      <c r="R27" s="64"/>
    </row>
    <row r="28" spans="1:18" s="143" customFormat="1" ht="24.75" customHeight="1">
      <c r="A28" s="136" t="s">
        <v>38</v>
      </c>
      <c r="B28" s="229" t="s">
        <v>548</v>
      </c>
      <c r="C28" s="230"/>
      <c r="D28" s="136"/>
      <c r="E28" s="130"/>
      <c r="F28" s="132">
        <f>SUM(F29:F33)</f>
        <v>410601</v>
      </c>
      <c r="G28" s="132">
        <f>SUM(G29:G33)</f>
        <v>947273000</v>
      </c>
      <c r="H28" s="139"/>
      <c r="I28" s="139"/>
      <c r="J28" s="141"/>
      <c r="K28" s="142"/>
      <c r="L28" s="141"/>
      <c r="M28" s="140"/>
      <c r="N28" s="187"/>
      <c r="O28" s="140"/>
      <c r="P28" s="140"/>
      <c r="Q28" s="140"/>
      <c r="R28" s="140"/>
    </row>
    <row r="29" spans="1:18" s="81" customFormat="1" ht="47.25">
      <c r="A29" s="38">
        <v>1</v>
      </c>
      <c r="B29" s="35" t="s">
        <v>268</v>
      </c>
      <c r="C29" s="36" t="s">
        <v>286</v>
      </c>
      <c r="D29" s="36" t="s">
        <v>257</v>
      </c>
      <c r="E29" s="36" t="s">
        <v>299</v>
      </c>
      <c r="F29" s="37">
        <v>39601</v>
      </c>
      <c r="G29" s="37">
        <v>339799000</v>
      </c>
      <c r="H29" s="40" t="s">
        <v>294</v>
      </c>
      <c r="I29" s="40" t="s">
        <v>295</v>
      </c>
      <c r="J29" s="36" t="s">
        <v>292</v>
      </c>
      <c r="K29" s="64" t="s">
        <v>293</v>
      </c>
      <c r="L29" s="36" t="s">
        <v>535</v>
      </c>
      <c r="M29" s="64"/>
      <c r="N29" s="181" t="s">
        <v>597</v>
      </c>
      <c r="O29" s="64"/>
      <c r="P29" s="64"/>
      <c r="Q29" s="64"/>
      <c r="R29" s="64"/>
    </row>
    <row r="30" spans="1:18" s="81" customFormat="1" ht="78.75">
      <c r="A30" s="38">
        <f>A29+1</f>
        <v>2</v>
      </c>
      <c r="B30" s="35" t="s">
        <v>287</v>
      </c>
      <c r="C30" s="36" t="s">
        <v>288</v>
      </c>
      <c r="D30" s="36" t="s">
        <v>257</v>
      </c>
      <c r="E30" s="36" t="s">
        <v>289</v>
      </c>
      <c r="F30" s="37">
        <v>127000</v>
      </c>
      <c r="G30" s="37">
        <v>500000000</v>
      </c>
      <c r="H30" s="40" t="s">
        <v>290</v>
      </c>
      <c r="I30" s="40" t="s">
        <v>291</v>
      </c>
      <c r="J30" s="64">
        <v>5362803814</v>
      </c>
      <c r="K30" s="64" t="s">
        <v>318</v>
      </c>
      <c r="L30" s="36" t="s">
        <v>535</v>
      </c>
      <c r="M30" s="64"/>
      <c r="N30" s="181" t="s">
        <v>598</v>
      </c>
      <c r="O30" s="64"/>
      <c r="P30" s="64"/>
      <c r="Q30" s="64"/>
      <c r="R30" s="64"/>
    </row>
    <row r="31" spans="1:18" s="81" customFormat="1" ht="49.5" customHeight="1">
      <c r="A31" s="38">
        <f>A30+1</f>
        <v>3</v>
      </c>
      <c r="B31" s="35" t="s">
        <v>273</v>
      </c>
      <c r="C31" s="36" t="s">
        <v>274</v>
      </c>
      <c r="D31" s="36" t="s">
        <v>276</v>
      </c>
      <c r="E31" s="36" t="s">
        <v>275</v>
      </c>
      <c r="F31" s="37">
        <v>30000</v>
      </c>
      <c r="G31" s="37">
        <v>58668000</v>
      </c>
      <c r="H31" s="40" t="s">
        <v>383</v>
      </c>
      <c r="I31" s="40" t="s">
        <v>291</v>
      </c>
      <c r="J31" s="36" t="s">
        <v>319</v>
      </c>
      <c r="K31" s="64" t="s">
        <v>320</v>
      </c>
      <c r="L31" s="36" t="s">
        <v>535</v>
      </c>
      <c r="M31" s="64"/>
      <c r="N31" s="181" t="s">
        <v>599</v>
      </c>
      <c r="O31" s="64"/>
      <c r="P31" s="64"/>
      <c r="Q31" s="64"/>
      <c r="R31" s="64"/>
    </row>
    <row r="32" spans="1:18" s="81" customFormat="1" ht="49.5" customHeight="1">
      <c r="A32" s="38">
        <f>A31+1</f>
        <v>4</v>
      </c>
      <c r="B32" s="35" t="s">
        <v>347</v>
      </c>
      <c r="C32" s="36" t="s">
        <v>348</v>
      </c>
      <c r="D32" s="36" t="s">
        <v>190</v>
      </c>
      <c r="E32" s="36" t="s">
        <v>349</v>
      </c>
      <c r="F32" s="37">
        <v>198000</v>
      </c>
      <c r="G32" s="37">
        <v>10000000</v>
      </c>
      <c r="H32" s="40" t="s">
        <v>383</v>
      </c>
      <c r="I32" s="40" t="s">
        <v>291</v>
      </c>
      <c r="J32" s="36" t="s">
        <v>365</v>
      </c>
      <c r="K32" s="64" t="s">
        <v>366</v>
      </c>
      <c r="L32" s="36" t="s">
        <v>535</v>
      </c>
      <c r="M32" s="64"/>
      <c r="N32" s="181" t="s">
        <v>600</v>
      </c>
      <c r="O32" s="64"/>
      <c r="P32" s="64"/>
      <c r="Q32" s="64"/>
      <c r="R32" s="64"/>
    </row>
    <row r="33" spans="1:18" s="81" customFormat="1" ht="49.5" customHeight="1">
      <c r="A33" s="38">
        <f>A32+1</f>
        <v>5</v>
      </c>
      <c r="B33" s="35" t="s">
        <v>25</v>
      </c>
      <c r="C33" s="36" t="s">
        <v>394</v>
      </c>
      <c r="D33" s="36" t="s">
        <v>45</v>
      </c>
      <c r="E33" s="36" t="s">
        <v>395</v>
      </c>
      <c r="F33" s="37">
        <v>16000</v>
      </c>
      <c r="G33" s="37">
        <v>38806000</v>
      </c>
      <c r="H33" s="40" t="s">
        <v>281</v>
      </c>
      <c r="I33" s="40" t="s">
        <v>396</v>
      </c>
      <c r="J33" s="36" t="s">
        <v>397</v>
      </c>
      <c r="K33" s="64" t="s">
        <v>393</v>
      </c>
      <c r="L33" s="36" t="s">
        <v>535</v>
      </c>
      <c r="M33" s="64"/>
      <c r="N33" s="181" t="s">
        <v>600</v>
      </c>
      <c r="O33" s="64"/>
      <c r="P33" s="64"/>
      <c r="Q33" s="64"/>
      <c r="R33" s="64"/>
    </row>
    <row r="34" spans="1:18" s="15" customFormat="1" ht="24.75" customHeight="1">
      <c r="A34" s="107" t="s">
        <v>585</v>
      </c>
      <c r="B34" s="231" t="s">
        <v>578</v>
      </c>
      <c r="C34" s="232"/>
      <c r="D34" s="232"/>
      <c r="E34" s="232"/>
      <c r="F34" s="18">
        <f>F35+F45</f>
        <v>12085819</v>
      </c>
      <c r="G34" s="18">
        <f>G35+G45</f>
        <v>76289562514</v>
      </c>
      <c r="H34" s="108"/>
      <c r="I34" s="108"/>
      <c r="J34" s="107"/>
      <c r="K34" s="16"/>
      <c r="L34" s="107"/>
      <c r="M34" s="16"/>
      <c r="N34" s="188"/>
      <c r="O34" s="108"/>
      <c r="P34" s="108"/>
      <c r="Q34" s="108"/>
      <c r="R34" s="108"/>
    </row>
    <row r="35" spans="1:18" s="135" customFormat="1" ht="24.75" customHeight="1">
      <c r="A35" s="130" t="s">
        <v>26</v>
      </c>
      <c r="B35" s="229" t="s">
        <v>549</v>
      </c>
      <c r="C35" s="230"/>
      <c r="D35" s="131"/>
      <c r="E35" s="131"/>
      <c r="F35" s="132">
        <f>SUM(F36:F42)</f>
        <v>1173157</v>
      </c>
      <c r="G35" s="132">
        <f>SUM(G36:G42)</f>
        <v>6462288000</v>
      </c>
      <c r="H35" s="133"/>
      <c r="I35" s="133"/>
      <c r="J35" s="130"/>
      <c r="K35" s="134"/>
      <c r="L35" s="130"/>
      <c r="M35" s="134"/>
      <c r="N35" s="186"/>
      <c r="O35" s="130"/>
      <c r="P35" s="130"/>
      <c r="Q35" s="130"/>
      <c r="R35" s="130"/>
    </row>
    <row r="36" spans="1:18" ht="49.5" customHeight="1">
      <c r="A36" s="38">
        <v>1</v>
      </c>
      <c r="B36" s="35" t="s">
        <v>20</v>
      </c>
      <c r="C36" s="36" t="s">
        <v>260</v>
      </c>
      <c r="D36" s="36" t="s">
        <v>262</v>
      </c>
      <c r="E36" s="36" t="s">
        <v>261</v>
      </c>
      <c r="F36" s="37">
        <v>504426</v>
      </c>
      <c r="G36" s="37">
        <v>180000000</v>
      </c>
      <c r="H36" s="40" t="s">
        <v>222</v>
      </c>
      <c r="I36" s="40" t="s">
        <v>223</v>
      </c>
      <c r="J36" s="38">
        <v>5375814803</v>
      </c>
      <c r="K36" s="64" t="s">
        <v>225</v>
      </c>
      <c r="L36" s="36" t="s">
        <v>21</v>
      </c>
      <c r="M36" s="64" t="s">
        <v>227</v>
      </c>
      <c r="N36" s="181" t="s">
        <v>601</v>
      </c>
      <c r="O36" s="64"/>
      <c r="P36" s="40"/>
      <c r="Q36" s="64"/>
      <c r="R36" s="64"/>
    </row>
    <row r="37" spans="1:18" ht="49.5" customHeight="1">
      <c r="A37" s="38">
        <f aca="true" t="shared" si="0" ref="A37:A42">A36+1</f>
        <v>2</v>
      </c>
      <c r="B37" s="35" t="s">
        <v>199</v>
      </c>
      <c r="C37" s="36" t="s">
        <v>27</v>
      </c>
      <c r="D37" s="36"/>
      <c r="E37" s="36" t="s">
        <v>28</v>
      </c>
      <c r="F37" s="37">
        <v>62832</v>
      </c>
      <c r="G37" s="37">
        <v>80000000</v>
      </c>
      <c r="H37" s="40" t="s">
        <v>29</v>
      </c>
      <c r="I37" s="40" t="s">
        <v>12</v>
      </c>
      <c r="J37" s="38"/>
      <c r="K37" s="64"/>
      <c r="L37" s="36" t="s">
        <v>30</v>
      </c>
      <c r="M37" s="64" t="s">
        <v>31</v>
      </c>
      <c r="N37" s="181" t="s">
        <v>601</v>
      </c>
      <c r="O37" s="64"/>
      <c r="P37" s="40"/>
      <c r="Q37" s="64"/>
      <c r="R37" s="64"/>
    </row>
    <row r="38" spans="1:18" s="81" customFormat="1" ht="49.5" customHeight="1">
      <c r="A38" s="38">
        <f t="shared" si="0"/>
        <v>3</v>
      </c>
      <c r="B38" s="35" t="s">
        <v>138</v>
      </c>
      <c r="C38" s="36" t="s">
        <v>139</v>
      </c>
      <c r="D38" s="36" t="s">
        <v>141</v>
      </c>
      <c r="E38" s="36" t="s">
        <v>140</v>
      </c>
      <c r="F38" s="42">
        <v>49979</v>
      </c>
      <c r="G38" s="42">
        <v>45000000</v>
      </c>
      <c r="H38" s="40" t="s">
        <v>167</v>
      </c>
      <c r="I38" s="40" t="s">
        <v>168</v>
      </c>
      <c r="J38" s="36">
        <v>6552868213</v>
      </c>
      <c r="K38" s="64" t="s">
        <v>226</v>
      </c>
      <c r="L38" s="36" t="s">
        <v>228</v>
      </c>
      <c r="M38" s="64" t="s">
        <v>229</v>
      </c>
      <c r="N38" s="181" t="s">
        <v>602</v>
      </c>
      <c r="O38" s="64"/>
      <c r="P38" s="64"/>
      <c r="Q38" s="64"/>
      <c r="R38" s="64"/>
    </row>
    <row r="39" spans="1:18" s="81" customFormat="1" ht="49.5" customHeight="1">
      <c r="A39" s="38">
        <f t="shared" si="0"/>
        <v>4</v>
      </c>
      <c r="B39" s="35" t="s">
        <v>201</v>
      </c>
      <c r="C39" s="36" t="s">
        <v>146</v>
      </c>
      <c r="D39" s="36" t="s">
        <v>171</v>
      </c>
      <c r="E39" s="36" t="s">
        <v>263</v>
      </c>
      <c r="F39" s="42">
        <v>23300</v>
      </c>
      <c r="G39" s="42">
        <v>77123000</v>
      </c>
      <c r="H39" s="40" t="s">
        <v>210</v>
      </c>
      <c r="I39" s="40" t="s">
        <v>264</v>
      </c>
      <c r="J39" s="36" t="s">
        <v>265</v>
      </c>
      <c r="K39" s="64" t="s">
        <v>300</v>
      </c>
      <c r="L39" s="36" t="s">
        <v>266</v>
      </c>
      <c r="M39" s="64" t="s">
        <v>267</v>
      </c>
      <c r="N39" s="181" t="s">
        <v>603</v>
      </c>
      <c r="O39" s="64"/>
      <c r="P39" s="64"/>
      <c r="Q39" s="64"/>
      <c r="R39" s="64"/>
    </row>
    <row r="40" spans="1:18" s="81" customFormat="1" ht="49.5" customHeight="1">
      <c r="A40" s="38">
        <f t="shared" si="0"/>
        <v>5</v>
      </c>
      <c r="B40" s="35" t="s">
        <v>527</v>
      </c>
      <c r="C40" s="36" t="s">
        <v>202</v>
      </c>
      <c r="D40" s="36" t="s">
        <v>191</v>
      </c>
      <c r="E40" s="36" t="s">
        <v>203</v>
      </c>
      <c r="F40" s="42">
        <v>311657</v>
      </c>
      <c r="G40" s="42">
        <v>1598600000</v>
      </c>
      <c r="H40" s="40" t="s">
        <v>52</v>
      </c>
      <c r="I40" s="40" t="s">
        <v>221</v>
      </c>
      <c r="J40" s="36" t="s">
        <v>325</v>
      </c>
      <c r="K40" s="64" t="s">
        <v>326</v>
      </c>
      <c r="L40" s="36" t="s">
        <v>304</v>
      </c>
      <c r="M40" s="64" t="s">
        <v>305</v>
      </c>
      <c r="N40" s="181" t="s">
        <v>604</v>
      </c>
      <c r="O40" s="64"/>
      <c r="P40" s="64"/>
      <c r="Q40" s="64"/>
      <c r="R40" s="64"/>
    </row>
    <row r="41" spans="1:18" s="81" customFormat="1" ht="49.5" customHeight="1">
      <c r="A41" s="38">
        <f t="shared" si="0"/>
        <v>6</v>
      </c>
      <c r="B41" s="35" t="s">
        <v>258</v>
      </c>
      <c r="C41" s="36" t="s">
        <v>361</v>
      </c>
      <c r="D41" s="36" t="s">
        <v>279</v>
      </c>
      <c r="E41" s="35" t="s">
        <v>278</v>
      </c>
      <c r="F41" s="94">
        <v>1703</v>
      </c>
      <c r="G41" s="42">
        <v>10915000</v>
      </c>
      <c r="H41" s="40" t="s">
        <v>280</v>
      </c>
      <c r="I41" s="40" t="s">
        <v>281</v>
      </c>
      <c r="J41" s="36" t="s">
        <v>377</v>
      </c>
      <c r="K41" s="64" t="s">
        <v>378</v>
      </c>
      <c r="L41" s="36" t="s">
        <v>362</v>
      </c>
      <c r="M41" s="64" t="s">
        <v>363</v>
      </c>
      <c r="N41" s="181" t="s">
        <v>604</v>
      </c>
      <c r="O41" s="64"/>
      <c r="P41" s="64"/>
      <c r="Q41" s="64"/>
      <c r="R41" s="64"/>
    </row>
    <row r="42" spans="1:18" s="81" customFormat="1" ht="66" customHeight="1">
      <c r="A42" s="38">
        <f t="shared" si="0"/>
        <v>7</v>
      </c>
      <c r="B42" s="35" t="s">
        <v>506</v>
      </c>
      <c r="C42" s="36" t="s">
        <v>350</v>
      </c>
      <c r="D42" s="36" t="s">
        <v>189</v>
      </c>
      <c r="E42" s="36" t="s">
        <v>312</v>
      </c>
      <c r="F42" s="37">
        <v>219260</v>
      </c>
      <c r="G42" s="37">
        <v>4470650000</v>
      </c>
      <c r="H42" s="40" t="s">
        <v>272</v>
      </c>
      <c r="I42" s="40" t="s">
        <v>309</v>
      </c>
      <c r="J42" s="36" t="s">
        <v>507</v>
      </c>
      <c r="K42" s="64" t="s">
        <v>508</v>
      </c>
      <c r="L42" s="36" t="s">
        <v>509</v>
      </c>
      <c r="M42" s="64" t="s">
        <v>510</v>
      </c>
      <c r="N42" s="181" t="s">
        <v>604</v>
      </c>
      <c r="O42" s="64"/>
      <c r="P42" s="64"/>
      <c r="Q42" s="64"/>
      <c r="R42" s="64"/>
    </row>
    <row r="43" spans="1:18" s="81" customFormat="1" ht="27.75" customHeight="1">
      <c r="A43" s="38"/>
      <c r="B43" s="257"/>
      <c r="C43" s="258"/>
      <c r="D43" s="36"/>
      <c r="E43" s="36"/>
      <c r="F43" s="37"/>
      <c r="G43" s="37"/>
      <c r="H43" s="40"/>
      <c r="I43" s="40"/>
      <c r="J43" s="36"/>
      <c r="K43" s="64"/>
      <c r="L43" s="36"/>
      <c r="M43" s="64"/>
      <c r="N43" s="181"/>
      <c r="O43" s="64"/>
      <c r="P43" s="64"/>
      <c r="Q43" s="64"/>
      <c r="R43" s="64"/>
    </row>
    <row r="44" spans="1:18" s="81" customFormat="1" ht="38.25" customHeight="1">
      <c r="A44" s="38"/>
      <c r="B44" s="257"/>
      <c r="C44" s="258"/>
      <c r="D44" s="36"/>
      <c r="E44" s="36"/>
      <c r="F44" s="37"/>
      <c r="G44" s="37"/>
      <c r="H44" s="40"/>
      <c r="I44" s="40"/>
      <c r="J44" s="36"/>
      <c r="K44" s="64"/>
      <c r="L44" s="36"/>
      <c r="M44" s="64"/>
      <c r="N44" s="181"/>
      <c r="O44" s="64"/>
      <c r="P44" s="64"/>
      <c r="Q44" s="64"/>
      <c r="R44" s="64"/>
    </row>
    <row r="45" spans="1:18" s="143" customFormat="1" ht="24.75" customHeight="1">
      <c r="A45" s="136" t="s">
        <v>38</v>
      </c>
      <c r="B45" s="229" t="s">
        <v>548</v>
      </c>
      <c r="C45" s="230"/>
      <c r="D45" s="144"/>
      <c r="E45" s="141"/>
      <c r="F45" s="132">
        <f>SUM(F46:F52)</f>
        <v>10912662</v>
      </c>
      <c r="G45" s="132">
        <f>SUM(G46:G52)</f>
        <v>69827274514</v>
      </c>
      <c r="H45" s="139"/>
      <c r="I45" s="139"/>
      <c r="J45" s="141"/>
      <c r="K45" s="142"/>
      <c r="L45" s="141"/>
      <c r="M45" s="140"/>
      <c r="N45" s="187"/>
      <c r="O45" s="140"/>
      <c r="P45" s="140"/>
      <c r="Q45" s="140"/>
      <c r="R45" s="140"/>
    </row>
    <row r="46" spans="1:18" s="81" customFormat="1" ht="49.5" customHeight="1">
      <c r="A46" s="38">
        <v>1</v>
      </c>
      <c r="B46" s="35" t="s">
        <v>33</v>
      </c>
      <c r="C46" s="36" t="s">
        <v>32</v>
      </c>
      <c r="D46" s="36"/>
      <c r="E46" s="36" t="s">
        <v>34</v>
      </c>
      <c r="F46" s="42">
        <v>4025850</v>
      </c>
      <c r="G46" s="42">
        <v>55093800000</v>
      </c>
      <c r="H46" s="40"/>
      <c r="I46" s="40" t="s">
        <v>37</v>
      </c>
      <c r="J46" s="36" t="s">
        <v>353</v>
      </c>
      <c r="K46" s="64" t="s">
        <v>354</v>
      </c>
      <c r="L46" s="36" t="s">
        <v>535</v>
      </c>
      <c r="M46" s="64"/>
      <c r="N46" s="181" t="s">
        <v>605</v>
      </c>
      <c r="O46" s="64"/>
      <c r="P46" s="64"/>
      <c r="Q46" s="64"/>
      <c r="R46" s="64"/>
    </row>
    <row r="47" spans="1:18" s="81" customFormat="1" ht="49.5" customHeight="1">
      <c r="A47" s="38">
        <f>A46+1</f>
        <v>2</v>
      </c>
      <c r="B47" s="35" t="s">
        <v>230</v>
      </c>
      <c r="C47" s="36" t="s">
        <v>40</v>
      </c>
      <c r="D47" s="36" t="s">
        <v>191</v>
      </c>
      <c r="E47" s="36" t="s">
        <v>231</v>
      </c>
      <c r="F47" s="42">
        <v>360000</v>
      </c>
      <c r="G47" s="42">
        <v>923171000</v>
      </c>
      <c r="H47" s="40" t="s">
        <v>232</v>
      </c>
      <c r="I47" s="40" t="s">
        <v>233</v>
      </c>
      <c r="J47" s="36" t="e">
        <f>#REF!</f>
        <v>#REF!</v>
      </c>
      <c r="K47" s="64" t="s">
        <v>65</v>
      </c>
      <c r="L47" s="36" t="s">
        <v>535</v>
      </c>
      <c r="M47" s="64"/>
      <c r="N47" s="181" t="s">
        <v>606</v>
      </c>
      <c r="O47" s="64"/>
      <c r="P47" s="181" t="s">
        <v>631</v>
      </c>
      <c r="Q47" s="64"/>
      <c r="R47" s="64"/>
    </row>
    <row r="48" spans="1:18" s="81" customFormat="1" ht="153.75" customHeight="1">
      <c r="A48" s="38">
        <f>A47+1</f>
        <v>3</v>
      </c>
      <c r="B48" s="35" t="s">
        <v>174</v>
      </c>
      <c r="C48" s="36" t="s">
        <v>175</v>
      </c>
      <c r="D48" s="36" t="s">
        <v>176</v>
      </c>
      <c r="E48" s="36" t="s">
        <v>193</v>
      </c>
      <c r="F48" s="42">
        <v>67050</v>
      </c>
      <c r="G48" s="42">
        <v>342364000</v>
      </c>
      <c r="H48" s="40" t="s">
        <v>168</v>
      </c>
      <c r="I48" s="40" t="s">
        <v>247</v>
      </c>
      <c r="J48" s="36" t="s">
        <v>245</v>
      </c>
      <c r="K48" s="64" t="s">
        <v>246</v>
      </c>
      <c r="L48" s="36" t="s">
        <v>611</v>
      </c>
      <c r="M48" s="64" t="s">
        <v>612</v>
      </c>
      <c r="N48" s="181" t="s">
        <v>607</v>
      </c>
      <c r="O48" s="64"/>
      <c r="P48" s="64"/>
      <c r="Q48" s="64"/>
      <c r="R48" s="64"/>
    </row>
    <row r="49" spans="1:18" s="180" customFormat="1" ht="49.5" customHeight="1">
      <c r="A49" s="174">
        <v>4</v>
      </c>
      <c r="B49" s="175" t="s">
        <v>180</v>
      </c>
      <c r="C49" s="176" t="s">
        <v>183</v>
      </c>
      <c r="D49" s="176" t="s">
        <v>182</v>
      </c>
      <c r="E49" s="176" t="s">
        <v>181</v>
      </c>
      <c r="F49" s="177">
        <v>422300</v>
      </c>
      <c r="G49" s="177">
        <f>297*23300*1000</f>
        <v>6920100000</v>
      </c>
      <c r="H49" s="178"/>
      <c r="I49" s="178"/>
      <c r="J49" s="179" t="s">
        <v>500</v>
      </c>
      <c r="K49" s="179" t="s">
        <v>501</v>
      </c>
      <c r="L49" s="179" t="s">
        <v>535</v>
      </c>
      <c r="M49" s="179"/>
      <c r="N49" s="181" t="s">
        <v>613</v>
      </c>
      <c r="O49" s="179"/>
      <c r="P49" s="179"/>
      <c r="Q49" s="179"/>
      <c r="R49" s="179"/>
    </row>
    <row r="50" spans="1:18" s="81" customFormat="1" ht="49.5" customHeight="1">
      <c r="A50" s="38">
        <f>A49+1</f>
        <v>5</v>
      </c>
      <c r="B50" s="35" t="s">
        <v>296</v>
      </c>
      <c r="C50" s="36" t="s">
        <v>297</v>
      </c>
      <c r="D50" s="36" t="s">
        <v>276</v>
      </c>
      <c r="E50" s="36" t="s">
        <v>298</v>
      </c>
      <c r="F50" s="37">
        <v>717700</v>
      </c>
      <c r="G50" s="37">
        <v>2005228514</v>
      </c>
      <c r="H50" s="40" t="s">
        <v>272</v>
      </c>
      <c r="I50" s="40" t="s">
        <v>384</v>
      </c>
      <c r="J50" s="36" t="s">
        <v>321</v>
      </c>
      <c r="K50" s="64" t="s">
        <v>322</v>
      </c>
      <c r="L50" s="36" t="s">
        <v>535</v>
      </c>
      <c r="M50" s="64"/>
      <c r="N50" s="181" t="s">
        <v>608</v>
      </c>
      <c r="O50" s="64"/>
      <c r="P50" s="64"/>
      <c r="Q50" s="64"/>
      <c r="R50" s="64"/>
    </row>
    <row r="51" spans="1:18" s="81" customFormat="1" ht="47.25">
      <c r="A51" s="38">
        <f>A50+1</f>
        <v>6</v>
      </c>
      <c r="B51" s="35" t="s">
        <v>409</v>
      </c>
      <c r="C51" s="36" t="s">
        <v>410</v>
      </c>
      <c r="D51" s="36" t="s">
        <v>207</v>
      </c>
      <c r="E51" s="36" t="s">
        <v>411</v>
      </c>
      <c r="F51" s="37">
        <v>30062</v>
      </c>
      <c r="G51" s="37">
        <v>9000000</v>
      </c>
      <c r="H51" s="40" t="s">
        <v>281</v>
      </c>
      <c r="I51" s="40" t="s">
        <v>294</v>
      </c>
      <c r="J51" s="36" t="s">
        <v>412</v>
      </c>
      <c r="K51" s="64" t="s">
        <v>413</v>
      </c>
      <c r="L51" s="36" t="s">
        <v>535</v>
      </c>
      <c r="M51" s="64"/>
      <c r="N51" s="181" t="s">
        <v>614</v>
      </c>
      <c r="O51" s="64"/>
      <c r="P51" s="64"/>
      <c r="Q51" s="64"/>
      <c r="R51" s="64"/>
    </row>
    <row r="52" spans="1:18" s="81" customFormat="1" ht="63">
      <c r="A52" s="38">
        <f>A51+1</f>
        <v>7</v>
      </c>
      <c r="B52" s="35" t="s">
        <v>307</v>
      </c>
      <c r="C52" s="36" t="s">
        <v>426</v>
      </c>
      <c r="D52" s="36" t="s">
        <v>190</v>
      </c>
      <c r="E52" s="36" t="s">
        <v>427</v>
      </c>
      <c r="F52" s="37">
        <v>5289700</v>
      </c>
      <c r="G52" s="37">
        <v>4533611000</v>
      </c>
      <c r="H52" s="40" t="s">
        <v>310</v>
      </c>
      <c r="I52" s="40" t="s">
        <v>311</v>
      </c>
      <c r="J52" s="36" t="s">
        <v>428</v>
      </c>
      <c r="K52" s="64" t="s">
        <v>429</v>
      </c>
      <c r="L52" s="36" t="s">
        <v>535</v>
      </c>
      <c r="M52" s="64"/>
      <c r="N52" s="181" t="s">
        <v>620</v>
      </c>
      <c r="O52" s="64"/>
      <c r="P52" s="64"/>
      <c r="Q52" s="64"/>
      <c r="R52" s="64"/>
    </row>
    <row r="53" spans="1:18" s="82" customFormat="1" ht="24" customHeight="1">
      <c r="A53" s="100"/>
      <c r="B53" s="100" t="s">
        <v>550</v>
      </c>
      <c r="C53" s="100"/>
      <c r="D53" s="105"/>
      <c r="E53" s="100"/>
      <c r="F53" s="33">
        <f>F8+F15+F22+F34</f>
        <v>25892004</v>
      </c>
      <c r="G53" s="33">
        <f>G8+G15+G22+G34</f>
        <v>149275947914</v>
      </c>
      <c r="H53" s="101"/>
      <c r="I53" s="101"/>
      <c r="J53" s="44"/>
      <c r="K53" s="101"/>
      <c r="L53" s="44"/>
      <c r="M53" s="101"/>
      <c r="N53" s="189"/>
      <c r="O53" s="101"/>
      <c r="P53" s="44"/>
      <c r="Q53" s="44"/>
      <c r="R53" s="55"/>
    </row>
    <row r="54" spans="1:18" s="81" customFormat="1" ht="15.75">
      <c r="A54" s="48"/>
      <c r="C54" s="48"/>
      <c r="D54" s="48"/>
      <c r="E54" s="48"/>
      <c r="F54" s="83"/>
      <c r="G54" s="97"/>
      <c r="H54" s="66"/>
      <c r="I54" s="66"/>
      <c r="J54" s="48"/>
      <c r="K54" s="66"/>
      <c r="L54" s="48"/>
      <c r="M54" s="66"/>
      <c r="N54" s="190"/>
      <c r="O54" s="66"/>
      <c r="P54" s="48"/>
      <c r="Q54" s="48"/>
      <c r="R54" s="48"/>
    </row>
    <row r="55" spans="1:18" s="81" customFormat="1" ht="15.75">
      <c r="A55" s="48"/>
      <c r="C55" s="48"/>
      <c r="D55" s="48"/>
      <c r="E55" s="48"/>
      <c r="F55" s="83"/>
      <c r="G55" s="83"/>
      <c r="H55" s="66"/>
      <c r="I55" s="66"/>
      <c r="J55" s="48"/>
      <c r="K55" s="66"/>
      <c r="L55" s="48"/>
      <c r="M55" s="66"/>
      <c r="N55" s="190"/>
      <c r="O55" s="66"/>
      <c r="P55" s="48"/>
      <c r="Q55" s="48"/>
      <c r="R55" s="48"/>
    </row>
    <row r="56" spans="1:18" s="81" customFormat="1" ht="15.75">
      <c r="A56" s="48"/>
      <c r="C56" s="48"/>
      <c r="D56" s="48"/>
      <c r="E56" s="48"/>
      <c r="F56" s="83"/>
      <c r="G56" s="83"/>
      <c r="H56" s="66"/>
      <c r="I56" s="66"/>
      <c r="J56" s="48"/>
      <c r="K56" s="66"/>
      <c r="L56" s="48"/>
      <c r="M56" s="66"/>
      <c r="N56" s="190"/>
      <c r="O56" s="66"/>
      <c r="P56" s="48"/>
      <c r="Q56" s="48"/>
      <c r="R56" s="48"/>
    </row>
    <row r="57" spans="1:18" s="81" customFormat="1" ht="15.75">
      <c r="A57" s="48"/>
      <c r="C57" s="48"/>
      <c r="D57" s="48"/>
      <c r="E57" s="48"/>
      <c r="F57" s="83"/>
      <c r="G57" s="83"/>
      <c r="H57" s="66"/>
      <c r="I57" s="66"/>
      <c r="J57" s="48"/>
      <c r="K57" s="66"/>
      <c r="L57" s="48"/>
      <c r="M57" s="66"/>
      <c r="N57" s="190"/>
      <c r="O57" s="66"/>
      <c r="P57" s="48"/>
      <c r="Q57" s="48"/>
      <c r="R57" s="48"/>
    </row>
    <row r="58" spans="1:18" s="81" customFormat="1" ht="15.75">
      <c r="A58" s="48"/>
      <c r="C58" s="48"/>
      <c r="D58" s="48"/>
      <c r="E58" s="48"/>
      <c r="F58" s="83"/>
      <c r="G58" s="83"/>
      <c r="H58" s="66"/>
      <c r="I58" s="66"/>
      <c r="J58" s="48"/>
      <c r="K58" s="66"/>
      <c r="L58" s="48"/>
      <c r="M58" s="66"/>
      <c r="N58" s="190"/>
      <c r="O58" s="66"/>
      <c r="P58" s="48"/>
      <c r="Q58" s="48"/>
      <c r="R58" s="48"/>
    </row>
    <row r="59" spans="1:18" s="81" customFormat="1" ht="15.75">
      <c r="A59" s="48"/>
      <c r="C59" s="48"/>
      <c r="D59" s="48"/>
      <c r="E59" s="48"/>
      <c r="F59" s="83"/>
      <c r="G59" s="83"/>
      <c r="H59" s="66"/>
      <c r="I59" s="66"/>
      <c r="J59" s="48"/>
      <c r="K59" s="66"/>
      <c r="L59" s="48"/>
      <c r="M59" s="66"/>
      <c r="N59" s="190"/>
      <c r="O59" s="66"/>
      <c r="P59" s="48"/>
      <c r="Q59" s="48"/>
      <c r="R59" s="48"/>
    </row>
    <row r="60" spans="1:18" s="81" customFormat="1" ht="15.75">
      <c r="A60" s="48"/>
      <c r="C60" s="48"/>
      <c r="D60" s="48"/>
      <c r="E60" s="48"/>
      <c r="F60" s="83"/>
      <c r="G60" s="83"/>
      <c r="H60" s="66"/>
      <c r="I60" s="66"/>
      <c r="J60" s="48"/>
      <c r="K60" s="66"/>
      <c r="L60" s="48"/>
      <c r="M60" s="66"/>
      <c r="N60" s="190"/>
      <c r="O60" s="66"/>
      <c r="P60" s="48"/>
      <c r="Q60" s="48"/>
      <c r="R60" s="48"/>
    </row>
    <row r="61" spans="1:18" s="81" customFormat="1" ht="15.75">
      <c r="A61" s="48"/>
      <c r="C61" s="48"/>
      <c r="D61" s="48"/>
      <c r="E61" s="48"/>
      <c r="F61" s="83"/>
      <c r="G61" s="83"/>
      <c r="H61" s="66"/>
      <c r="I61" s="66"/>
      <c r="J61" s="48"/>
      <c r="K61" s="66"/>
      <c r="L61" s="48"/>
      <c r="M61" s="66"/>
      <c r="N61" s="190"/>
      <c r="O61" s="66"/>
      <c r="P61" s="48"/>
      <c r="Q61" s="48"/>
      <c r="R61" s="48"/>
    </row>
    <row r="62" spans="1:18" s="81" customFormat="1" ht="15.75">
      <c r="A62" s="48"/>
      <c r="C62" s="48"/>
      <c r="D62" s="48"/>
      <c r="E62" s="48"/>
      <c r="F62" s="83"/>
      <c r="G62" s="83"/>
      <c r="H62" s="66"/>
      <c r="I62" s="66"/>
      <c r="J62" s="48"/>
      <c r="K62" s="66"/>
      <c r="L62" s="48"/>
      <c r="M62" s="66"/>
      <c r="N62" s="190"/>
      <c r="O62" s="66"/>
      <c r="P62" s="48"/>
      <c r="Q62" s="48"/>
      <c r="R62" s="48"/>
    </row>
    <row r="63" spans="1:18" s="81" customFormat="1" ht="15.75">
      <c r="A63" s="48"/>
      <c r="C63" s="48"/>
      <c r="D63" s="48"/>
      <c r="E63" s="48"/>
      <c r="F63" s="83"/>
      <c r="G63" s="83"/>
      <c r="H63" s="66"/>
      <c r="I63" s="66"/>
      <c r="J63" s="48"/>
      <c r="K63" s="66"/>
      <c r="L63" s="48"/>
      <c r="M63" s="66"/>
      <c r="N63" s="190"/>
      <c r="O63" s="66"/>
      <c r="P63" s="48"/>
      <c r="Q63" s="48"/>
      <c r="R63" s="48"/>
    </row>
    <row r="64" spans="1:18" s="81" customFormat="1" ht="15.75">
      <c r="A64" s="48"/>
      <c r="C64" s="48"/>
      <c r="D64" s="48"/>
      <c r="E64" s="48"/>
      <c r="F64" s="83"/>
      <c r="G64" s="83"/>
      <c r="H64" s="66"/>
      <c r="I64" s="66"/>
      <c r="J64" s="48"/>
      <c r="K64" s="66"/>
      <c r="L64" s="48"/>
      <c r="M64" s="66"/>
      <c r="N64" s="190"/>
      <c r="O64" s="66"/>
      <c r="P64" s="48"/>
      <c r="Q64" s="48"/>
      <c r="R64" s="48"/>
    </row>
    <row r="65" spans="1:18" s="81" customFormat="1" ht="15.75">
      <c r="A65" s="48"/>
      <c r="C65" s="48"/>
      <c r="D65" s="48"/>
      <c r="E65" s="48"/>
      <c r="F65" s="83"/>
      <c r="G65" s="83"/>
      <c r="H65" s="66"/>
      <c r="I65" s="66"/>
      <c r="J65" s="48"/>
      <c r="K65" s="66"/>
      <c r="L65" s="48"/>
      <c r="M65" s="66"/>
      <c r="N65" s="190"/>
      <c r="O65" s="66"/>
      <c r="P65" s="48"/>
      <c r="Q65" s="48"/>
      <c r="R65" s="48"/>
    </row>
    <row r="66" spans="1:18" s="81" customFormat="1" ht="15.75">
      <c r="A66" s="48"/>
      <c r="C66" s="48"/>
      <c r="D66" s="48"/>
      <c r="E66" s="48"/>
      <c r="F66" s="83"/>
      <c r="G66" s="83"/>
      <c r="H66" s="66"/>
      <c r="I66" s="66"/>
      <c r="J66" s="48"/>
      <c r="K66" s="66"/>
      <c r="L66" s="48"/>
      <c r="M66" s="66"/>
      <c r="N66" s="190"/>
      <c r="O66" s="66"/>
      <c r="P66" s="48"/>
      <c r="Q66" s="48"/>
      <c r="R66" s="48"/>
    </row>
    <row r="67" spans="1:18" s="81" customFormat="1" ht="15.75">
      <c r="A67" s="48"/>
      <c r="C67" s="48"/>
      <c r="D67" s="48"/>
      <c r="E67" s="48"/>
      <c r="F67" s="83"/>
      <c r="G67" s="83"/>
      <c r="H67" s="66"/>
      <c r="I67" s="66"/>
      <c r="J67" s="48"/>
      <c r="K67" s="66"/>
      <c r="L67" s="48"/>
      <c r="M67" s="66"/>
      <c r="N67" s="190"/>
      <c r="O67" s="66"/>
      <c r="P67" s="48"/>
      <c r="Q67" s="48"/>
      <c r="R67" s="48"/>
    </row>
    <row r="68" spans="1:18" s="81" customFormat="1" ht="15.75">
      <c r="A68" s="48"/>
      <c r="C68" s="48"/>
      <c r="D68" s="48"/>
      <c r="E68" s="48"/>
      <c r="F68" s="83"/>
      <c r="G68" s="83"/>
      <c r="H68" s="66"/>
      <c r="I68" s="66"/>
      <c r="J68" s="48"/>
      <c r="K68" s="66"/>
      <c r="L68" s="48"/>
      <c r="M68" s="66"/>
      <c r="N68" s="190"/>
      <c r="O68" s="66"/>
      <c r="P68" s="48"/>
      <c r="Q68" s="48"/>
      <c r="R68" s="48"/>
    </row>
    <row r="69" spans="1:18" s="81" customFormat="1" ht="15.75">
      <c r="A69" s="48"/>
      <c r="C69" s="48"/>
      <c r="D69" s="48"/>
      <c r="E69" s="48"/>
      <c r="F69" s="83"/>
      <c r="G69" s="83"/>
      <c r="H69" s="66"/>
      <c r="I69" s="66"/>
      <c r="J69" s="48"/>
      <c r="K69" s="66"/>
      <c r="L69" s="48"/>
      <c r="M69" s="66"/>
      <c r="N69" s="190"/>
      <c r="O69" s="66"/>
      <c r="P69" s="48"/>
      <c r="Q69" s="48"/>
      <c r="R69" s="48"/>
    </row>
    <row r="70" spans="1:18" s="81" customFormat="1" ht="15.75">
      <c r="A70" s="48"/>
      <c r="C70" s="48"/>
      <c r="D70" s="48"/>
      <c r="E70" s="48"/>
      <c r="F70" s="83"/>
      <c r="G70" s="83"/>
      <c r="H70" s="66"/>
      <c r="I70" s="66"/>
      <c r="J70" s="48"/>
      <c r="K70" s="66"/>
      <c r="L70" s="48"/>
      <c r="M70" s="66"/>
      <c r="N70" s="190"/>
      <c r="O70" s="66"/>
      <c r="P70" s="48"/>
      <c r="Q70" s="48"/>
      <c r="R70" s="48"/>
    </row>
    <row r="71" spans="1:18" s="81" customFormat="1" ht="15.75">
      <c r="A71" s="48"/>
      <c r="C71" s="48"/>
      <c r="D71" s="48"/>
      <c r="E71" s="48"/>
      <c r="F71" s="83"/>
      <c r="G71" s="83"/>
      <c r="H71" s="66"/>
      <c r="I71" s="66"/>
      <c r="J71" s="48"/>
      <c r="K71" s="66"/>
      <c r="L71" s="48"/>
      <c r="M71" s="66"/>
      <c r="N71" s="190"/>
      <c r="O71" s="66"/>
      <c r="P71" s="48"/>
      <c r="Q71" s="48"/>
      <c r="R71" s="48"/>
    </row>
    <row r="72" spans="1:18" s="81" customFormat="1" ht="15.75">
      <c r="A72" s="48"/>
      <c r="C72" s="48"/>
      <c r="D72" s="48"/>
      <c r="E72" s="48"/>
      <c r="F72" s="83"/>
      <c r="G72" s="83"/>
      <c r="H72" s="66"/>
      <c r="I72" s="66"/>
      <c r="J72" s="48"/>
      <c r="K72" s="66"/>
      <c r="L72" s="48"/>
      <c r="M72" s="66"/>
      <c r="N72" s="190"/>
      <c r="O72" s="66"/>
      <c r="P72" s="48"/>
      <c r="Q72" s="48"/>
      <c r="R72" s="48"/>
    </row>
    <row r="73" spans="1:18" s="81" customFormat="1" ht="15.75">
      <c r="A73" s="48"/>
      <c r="C73" s="48"/>
      <c r="D73" s="48"/>
      <c r="E73" s="48"/>
      <c r="F73" s="83"/>
      <c r="G73" s="83"/>
      <c r="H73" s="66"/>
      <c r="I73" s="66"/>
      <c r="J73" s="48"/>
      <c r="K73" s="66"/>
      <c r="L73" s="48"/>
      <c r="M73" s="66"/>
      <c r="N73" s="190"/>
      <c r="O73" s="66"/>
      <c r="P73" s="48"/>
      <c r="Q73" s="48"/>
      <c r="R73" s="48"/>
    </row>
    <row r="74" spans="1:18" s="81" customFormat="1" ht="15.75">
      <c r="A74" s="48"/>
      <c r="C74" s="48"/>
      <c r="D74" s="48"/>
      <c r="E74" s="48"/>
      <c r="F74" s="83"/>
      <c r="G74" s="83"/>
      <c r="H74" s="66"/>
      <c r="I74" s="66"/>
      <c r="J74" s="48"/>
      <c r="K74" s="66"/>
      <c r="L74" s="48"/>
      <c r="M74" s="66"/>
      <c r="N74" s="190"/>
      <c r="O74" s="66"/>
      <c r="P74" s="48"/>
      <c r="Q74" s="48"/>
      <c r="R74" s="48"/>
    </row>
    <row r="75" spans="1:18" s="81" customFormat="1" ht="15.75">
      <c r="A75" s="48"/>
      <c r="C75" s="48"/>
      <c r="D75" s="48"/>
      <c r="E75" s="48"/>
      <c r="F75" s="83"/>
      <c r="G75" s="83"/>
      <c r="H75" s="66"/>
      <c r="I75" s="66"/>
      <c r="J75" s="48"/>
      <c r="K75" s="66"/>
      <c r="L75" s="48"/>
      <c r="M75" s="66"/>
      <c r="N75" s="190"/>
      <c r="O75" s="66"/>
      <c r="P75" s="48"/>
      <c r="Q75" s="48"/>
      <c r="R75" s="48"/>
    </row>
    <row r="76" spans="1:18" s="81" customFormat="1" ht="15.75">
      <c r="A76" s="48"/>
      <c r="C76" s="48"/>
      <c r="D76" s="48"/>
      <c r="E76" s="48"/>
      <c r="F76" s="83"/>
      <c r="G76" s="83"/>
      <c r="H76" s="66"/>
      <c r="I76" s="66"/>
      <c r="J76" s="48"/>
      <c r="K76" s="66"/>
      <c r="L76" s="48"/>
      <c r="M76" s="66"/>
      <c r="N76" s="190"/>
      <c r="O76" s="66"/>
      <c r="P76" s="48"/>
      <c r="Q76" s="48"/>
      <c r="R76" s="48"/>
    </row>
    <row r="77" spans="1:18" s="81" customFormat="1" ht="15.75">
      <c r="A77" s="48"/>
      <c r="C77" s="48"/>
      <c r="D77" s="48"/>
      <c r="E77" s="48"/>
      <c r="F77" s="83"/>
      <c r="G77" s="83"/>
      <c r="H77" s="66"/>
      <c r="I77" s="66"/>
      <c r="J77" s="48"/>
      <c r="K77" s="66"/>
      <c r="L77" s="48"/>
      <c r="M77" s="66"/>
      <c r="N77" s="190"/>
      <c r="O77" s="66"/>
      <c r="P77" s="48"/>
      <c r="Q77" s="48"/>
      <c r="R77" s="48"/>
    </row>
    <row r="78" spans="1:18" s="81" customFormat="1" ht="15.75">
      <c r="A78" s="48"/>
      <c r="C78" s="48"/>
      <c r="D78" s="48"/>
      <c r="E78" s="48"/>
      <c r="F78" s="83"/>
      <c r="G78" s="83"/>
      <c r="H78" s="66"/>
      <c r="I78" s="66"/>
      <c r="J78" s="48"/>
      <c r="K78" s="66"/>
      <c r="L78" s="48"/>
      <c r="M78" s="66"/>
      <c r="N78" s="190"/>
      <c r="O78" s="66"/>
      <c r="P78" s="48"/>
      <c r="Q78" s="48"/>
      <c r="R78" s="48"/>
    </row>
    <row r="79" spans="1:18" s="81" customFormat="1" ht="15.75">
      <c r="A79" s="48"/>
      <c r="C79" s="48"/>
      <c r="D79" s="48"/>
      <c r="E79" s="48"/>
      <c r="F79" s="83"/>
      <c r="G79" s="83"/>
      <c r="H79" s="66"/>
      <c r="I79" s="66"/>
      <c r="J79" s="48"/>
      <c r="K79" s="66"/>
      <c r="L79" s="48"/>
      <c r="M79" s="66"/>
      <c r="N79" s="190"/>
      <c r="O79" s="66"/>
      <c r="P79" s="48"/>
      <c r="Q79" s="48"/>
      <c r="R79" s="48"/>
    </row>
    <row r="80" spans="1:18" s="81" customFormat="1" ht="15.75">
      <c r="A80" s="48"/>
      <c r="C80" s="48"/>
      <c r="D80" s="48"/>
      <c r="E80" s="48"/>
      <c r="F80" s="83"/>
      <c r="G80" s="83"/>
      <c r="H80" s="66"/>
      <c r="I80" s="66"/>
      <c r="J80" s="48"/>
      <c r="K80" s="66"/>
      <c r="L80" s="48"/>
      <c r="M80" s="66"/>
      <c r="N80" s="190"/>
      <c r="O80" s="66"/>
      <c r="P80" s="48"/>
      <c r="Q80" s="48"/>
      <c r="R80" s="48"/>
    </row>
    <row r="81" spans="1:18" s="81" customFormat="1" ht="15.75">
      <c r="A81" s="48"/>
      <c r="C81" s="48"/>
      <c r="D81" s="48"/>
      <c r="E81" s="48"/>
      <c r="F81" s="83"/>
      <c r="G81" s="83"/>
      <c r="H81" s="66"/>
      <c r="I81" s="66"/>
      <c r="J81" s="48"/>
      <c r="K81" s="66"/>
      <c r="L81" s="48"/>
      <c r="M81" s="66"/>
      <c r="N81" s="190"/>
      <c r="O81" s="66"/>
      <c r="P81" s="48"/>
      <c r="Q81" s="48"/>
      <c r="R81" s="48"/>
    </row>
    <row r="82" spans="1:18" s="81" customFormat="1" ht="15.75">
      <c r="A82" s="48"/>
      <c r="C82" s="48"/>
      <c r="D82" s="48"/>
      <c r="E82" s="48"/>
      <c r="F82" s="83"/>
      <c r="G82" s="83"/>
      <c r="H82" s="66"/>
      <c r="I82" s="66"/>
      <c r="J82" s="48"/>
      <c r="K82" s="66"/>
      <c r="L82" s="48"/>
      <c r="M82" s="66"/>
      <c r="N82" s="190"/>
      <c r="O82" s="66"/>
      <c r="P82" s="48"/>
      <c r="Q82" s="48"/>
      <c r="R82" s="48"/>
    </row>
    <row r="83" spans="1:18" s="84" customFormat="1" ht="15.75">
      <c r="A83" s="50"/>
      <c r="C83" s="50"/>
      <c r="D83" s="50"/>
      <c r="E83" s="50"/>
      <c r="F83" s="85"/>
      <c r="G83" s="85"/>
      <c r="H83" s="86"/>
      <c r="I83" s="86"/>
      <c r="J83" s="50"/>
      <c r="K83" s="86"/>
      <c r="L83" s="50"/>
      <c r="M83" s="86"/>
      <c r="N83" s="191"/>
      <c r="O83" s="86"/>
      <c r="P83" s="50"/>
      <c r="Q83" s="50"/>
      <c r="R83" s="50"/>
    </row>
    <row r="84" spans="1:18" s="84" customFormat="1" ht="15.75">
      <c r="A84" s="50"/>
      <c r="C84" s="50"/>
      <c r="D84" s="50"/>
      <c r="E84" s="50"/>
      <c r="F84" s="85"/>
      <c r="G84" s="85"/>
      <c r="H84" s="86"/>
      <c r="I84" s="86"/>
      <c r="J84" s="50"/>
      <c r="K84" s="86"/>
      <c r="L84" s="50"/>
      <c r="M84" s="86"/>
      <c r="N84" s="191"/>
      <c r="O84" s="86"/>
      <c r="P84" s="50"/>
      <c r="Q84" s="50"/>
      <c r="R84" s="50"/>
    </row>
    <row r="85" spans="1:18" s="84" customFormat="1" ht="15.75">
      <c r="A85" s="50"/>
      <c r="C85" s="50"/>
      <c r="D85" s="50"/>
      <c r="E85" s="50"/>
      <c r="F85" s="85"/>
      <c r="G85" s="85"/>
      <c r="H85" s="86"/>
      <c r="I85" s="86"/>
      <c r="J85" s="50"/>
      <c r="K85" s="86"/>
      <c r="L85" s="50"/>
      <c r="M85" s="86"/>
      <c r="N85" s="191"/>
      <c r="O85" s="86"/>
      <c r="P85" s="50"/>
      <c r="Q85" s="50"/>
      <c r="R85" s="50"/>
    </row>
    <row r="86" spans="1:18" s="84" customFormat="1" ht="15.75">
      <c r="A86" s="50"/>
      <c r="C86" s="50"/>
      <c r="D86" s="50"/>
      <c r="E86" s="50"/>
      <c r="F86" s="85"/>
      <c r="G86" s="85"/>
      <c r="H86" s="86"/>
      <c r="I86" s="86"/>
      <c r="J86" s="50"/>
      <c r="K86" s="86"/>
      <c r="L86" s="50"/>
      <c r="M86" s="86"/>
      <c r="N86" s="191"/>
      <c r="O86" s="86"/>
      <c r="P86" s="50"/>
      <c r="Q86" s="50"/>
      <c r="R86" s="50"/>
    </row>
    <row r="87" spans="6:7" ht="15.75">
      <c r="F87" s="87"/>
      <c r="G87" s="87"/>
    </row>
    <row r="88" spans="6:7" ht="15.75">
      <c r="F88" s="87"/>
      <c r="G88" s="87"/>
    </row>
    <row r="89" spans="6:7" ht="15.75">
      <c r="F89" s="87"/>
      <c r="G89" s="87"/>
    </row>
    <row r="90" spans="6:7" ht="15.75">
      <c r="F90" s="87"/>
      <c r="G90" s="87"/>
    </row>
    <row r="91" spans="6:7" ht="15.75">
      <c r="F91" s="87"/>
      <c r="G91" s="87"/>
    </row>
    <row r="92" spans="6:7" ht="15.75">
      <c r="F92" s="87"/>
      <c r="G92" s="87"/>
    </row>
    <row r="93" spans="6:7" ht="15.75">
      <c r="F93" s="87"/>
      <c r="G93" s="87"/>
    </row>
    <row r="94" spans="6:7" ht="15.75">
      <c r="F94" s="87"/>
      <c r="G94" s="87"/>
    </row>
    <row r="95" spans="6:7" ht="15.75">
      <c r="F95" s="87"/>
      <c r="G95" s="87"/>
    </row>
    <row r="96" spans="6:7" ht="15.75">
      <c r="F96" s="87"/>
      <c r="G96" s="87"/>
    </row>
    <row r="97" spans="6:7" ht="15.75">
      <c r="F97" s="87"/>
      <c r="G97" s="87"/>
    </row>
    <row r="98" spans="6:7" ht="15.75">
      <c r="F98" s="87"/>
      <c r="G98" s="87"/>
    </row>
    <row r="99" spans="6:7" ht="15.75">
      <c r="F99" s="87"/>
      <c r="G99" s="87"/>
    </row>
    <row r="100" spans="6:7" ht="15.75">
      <c r="F100" s="87"/>
      <c r="G100" s="87"/>
    </row>
    <row r="101" spans="6:7" ht="15.75">
      <c r="F101" s="87"/>
      <c r="G101" s="87"/>
    </row>
    <row r="102" spans="6:7" ht="15.75">
      <c r="F102" s="87"/>
      <c r="G102" s="87"/>
    </row>
    <row r="103" spans="6:7" ht="15.75">
      <c r="F103" s="87"/>
      <c r="G103" s="87"/>
    </row>
    <row r="104" spans="6:7" ht="15.75">
      <c r="F104" s="87"/>
      <c r="G104" s="87"/>
    </row>
    <row r="105" spans="6:7" ht="15.75">
      <c r="F105" s="87"/>
      <c r="G105" s="87"/>
    </row>
    <row r="106" spans="6:7" ht="15.75">
      <c r="F106" s="87"/>
      <c r="G106" s="87"/>
    </row>
    <row r="107" spans="6:7" ht="15.75">
      <c r="F107" s="87"/>
      <c r="G107" s="87"/>
    </row>
    <row r="108" spans="6:7" ht="15.75">
      <c r="F108" s="87"/>
      <c r="G108" s="87"/>
    </row>
    <row r="109" spans="6:7" ht="15.75">
      <c r="F109" s="87"/>
      <c r="G109" s="87"/>
    </row>
    <row r="110" spans="6:7" ht="15.75">
      <c r="F110" s="87"/>
      <c r="G110" s="87"/>
    </row>
  </sheetData>
  <sheetProtection/>
  <mergeCells count="30">
    <mergeCell ref="B9:C9"/>
    <mergeCell ref="E4:E5"/>
    <mergeCell ref="B35:C35"/>
    <mergeCell ref="B45:C45"/>
    <mergeCell ref="B16:C16"/>
    <mergeCell ref="B18:C18"/>
    <mergeCell ref="B22:C22"/>
    <mergeCell ref="B23:C23"/>
    <mergeCell ref="B28:C28"/>
    <mergeCell ref="B34:E34"/>
    <mergeCell ref="B15:E15"/>
    <mergeCell ref="A1:R1"/>
    <mergeCell ref="A3:R3"/>
    <mergeCell ref="A2:R2"/>
    <mergeCell ref="A4:A5"/>
    <mergeCell ref="B4:B5"/>
    <mergeCell ref="R4:R5"/>
    <mergeCell ref="H4:I4"/>
    <mergeCell ref="J4:K4"/>
    <mergeCell ref="G4:G5"/>
    <mergeCell ref="N4:N5"/>
    <mergeCell ref="O4:O5"/>
    <mergeCell ref="Q4:Q5"/>
    <mergeCell ref="L4:M4"/>
    <mergeCell ref="P4:P5"/>
    <mergeCell ref="B11:C11"/>
    <mergeCell ref="F4:F5"/>
    <mergeCell ref="C4:C5"/>
    <mergeCell ref="D4:D5"/>
    <mergeCell ref="B8:E8"/>
  </mergeCells>
  <printOptions/>
  <pageMargins left="0.45" right="0.45" top="0.75" bottom="0.5" header="0.3" footer="0.3"/>
  <pageSetup fitToHeight="0" fitToWidth="1" horizontalDpi="600" verticalDpi="600" orientation="landscape" paperSize="9" scale="36" r:id="rId3"/>
  <headerFoot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Tuấn Nguyễn Văn</dc:creator>
  <cp:keywords/>
  <dc:description/>
  <cp:lastModifiedBy>Admin</cp:lastModifiedBy>
  <cp:lastPrinted>2023-04-10T09:40:59Z</cp:lastPrinted>
  <dcterms:created xsi:type="dcterms:W3CDTF">2017-01-04T09:54:37Z</dcterms:created>
  <dcterms:modified xsi:type="dcterms:W3CDTF">2023-11-06T07:37:34Z</dcterms:modified>
  <cp:category/>
  <cp:version/>
  <cp:contentType/>
  <cp:contentStatus/>
</cp:coreProperties>
</file>